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140" yWindow="65248" windowWidth="21876" windowHeight="10716" activeTab="0"/>
  </bookViews>
  <sheets>
    <sheet name="Hydro" sheetId="1" r:id="rId1"/>
    <sheet name="Storage" sheetId="2" r:id="rId2"/>
    <sheet name="Dose" sheetId="3" r:id="rId3"/>
  </sheets>
  <definedNames>
    <definedName name="https___www.flrules.org_gateway_RuleNo.asp?title_PERMITTING__CONSTRUCTION__OPERATION__AND_MAINTENANCE_OF_PUBLIC_WATER_SYSTEMS_ID_62_555.320" localSheetId="0">'Hydro'!$A$92</definedName>
    <definedName name="_xlnm.Print_Area" localSheetId="0">'Hydro'!$A$63:$J$90</definedName>
    <definedName name="solver_adj" localSheetId="0" hidden="1">'Hydro'!$C$77</definedName>
    <definedName name="solver_cvg" localSheetId="0" hidden="1">0.0001</definedName>
    <definedName name="solver_drv" localSheetId="0" hidden="1">1</definedName>
    <definedName name="solver_eng" localSheetId="0" hidden="1">3</definedName>
    <definedName name="solver_est" localSheetId="0" hidden="1">1</definedName>
    <definedName name="solver_itr" localSheetId="0" hidden="1">2147483647</definedName>
    <definedName name="solver_lhs1" localSheetId="0" hidden="1">'Hydro'!$C$77</definedName>
    <definedName name="solver_lhs2" localSheetId="0" hidden="1">'Hydro'!$C$77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2</definedName>
    <definedName name="solver_nwt" localSheetId="0" hidden="1">1</definedName>
    <definedName name="solver_opt" localSheetId="0" hidden="1">'Hydro'!#REF!</definedName>
    <definedName name="solver_pre" localSheetId="0" hidden="1">0.1</definedName>
    <definedName name="solver_rbv" localSheetId="0" hidden="1">1</definedName>
    <definedName name="solver_rel1" localSheetId="0" hidden="1">1</definedName>
    <definedName name="solver_rel2" localSheetId="0" hidden="1">3</definedName>
    <definedName name="solver_rhs1" localSheetId="0" hidden="1">19.9</definedName>
    <definedName name="solver_rhs2" localSheetId="0" hidden="1">0.1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60</definedName>
    <definedName name="solver_tol" localSheetId="0" hidden="1">0.01</definedName>
    <definedName name="solver_typ" localSheetId="0" hidden="1">3</definedName>
    <definedName name="solver_val" localSheetId="0" hidden="1">6</definedName>
    <definedName name="solver_ver" localSheetId="0" hidden="1">3</definedName>
  </definedNames>
  <calcPr fullCalcOnLoad="1"/>
</workbook>
</file>

<file path=xl/sharedStrings.xml><?xml version="1.0" encoding="utf-8"?>
<sst xmlns="http://schemas.openxmlformats.org/spreadsheetml/2006/main" count="132" uniqueCount="113">
  <si>
    <t>Pump ON</t>
  </si>
  <si>
    <t>Pump OFF</t>
  </si>
  <si>
    <t>gallons</t>
  </si>
  <si>
    <t>times in minutes</t>
  </si>
  <si>
    <t>acceptance factor</t>
  </si>
  <si>
    <t>psi, gage</t>
  </si>
  <si>
    <t>Peak Hourly Demand (PHD)</t>
  </si>
  <si>
    <t>gpm</t>
  </si>
  <si>
    <t>gpd</t>
  </si>
  <si>
    <t>net flow, gpm</t>
  </si>
  <si>
    <t>2.0-7.0</t>
  </si>
  <si>
    <t>Range</t>
  </si>
  <si>
    <t>Peak Instantaneous Demand (PID)</t>
  </si>
  <si>
    <t>Peak Factor Range</t>
  </si>
  <si>
    <t>gpm*1440=gpd</t>
  </si>
  <si>
    <t>gpd/1440=gpm</t>
  </si>
  <si>
    <t>Pump flow to tank</t>
  </si>
  <si>
    <t>conversions:</t>
  </si>
  <si>
    <t>User inputs data into orange cells.  Calculation results in tan cells.</t>
  </si>
  <si>
    <t>cut-out pressure, P3</t>
  </si>
  <si>
    <t>Cycles/hr
Nc</t>
  </si>
  <si>
    <t>Pump into tank, I</t>
  </si>
  <si>
    <t>Demand, O</t>
  </si>
  <si>
    <t>CAPACITY ANALYSIS WORKSHEET FOR HYDROPNUMATIC SYSTEMS</t>
  </si>
  <si>
    <t>User inputs data into orange cells.  Results are calculated in tan cells. All pressures calculated in absolute units, i.e., equations contain 14.7 psi added to gauge pressures.</t>
  </si>
  <si>
    <t>Additional information and requirements for hydro system sizing may be found at:</t>
  </si>
  <si>
    <t>* Maximum pump cycle occurs @ demand = half pump capacity.</t>
  </si>
  <si>
    <t>Cycle Time</t>
  </si>
  <si>
    <t>Pump Selection</t>
  </si>
  <si>
    <t>High Pressure</t>
  </si>
  <si>
    <t>Low Pressure</t>
  </si>
  <si>
    <t>psi</t>
  </si>
  <si>
    <t>feet</t>
  </si>
  <si>
    <t>* Maximum pump cycle =</t>
  </si>
  <si>
    <t>= Ɨ Minimum pump run</t>
  </si>
  <si>
    <t>Gross volume of hydro tank(s), Vt</t>
  </si>
  <si>
    <t>Effective draw-down volume, Ve</t>
  </si>
  <si>
    <t>input
gpd</t>
  </si>
  <si>
    <t>Peak
Factor</t>
  </si>
  <si>
    <r>
      <t xml:space="preserve">Ɨ Minimum pump run times: 1 min. &lt; 5 hp </t>
    </r>
    <r>
      <rPr>
        <i/>
        <sz val="8"/>
        <color indexed="8"/>
        <rFont val="Calibri"/>
        <family val="2"/>
      </rPr>
      <t>≥2 min., or manufacturer's recommendation.</t>
    </r>
  </si>
  <si>
    <r>
      <rPr>
        <vertAlign val="superscript"/>
        <sz val="11"/>
        <color indexed="8"/>
        <rFont val="Calibri"/>
        <family val="2"/>
      </rPr>
      <t>2</t>
    </r>
    <r>
      <rPr>
        <sz val="11"/>
        <color theme="1"/>
        <rFont val="Calibri"/>
        <family val="2"/>
      </rPr>
      <t>cut-in pressure, P2</t>
    </r>
  </si>
  <si>
    <r>
      <rPr>
        <vertAlign val="superscript"/>
        <sz val="11"/>
        <color indexed="8"/>
        <rFont val="Calibri"/>
        <family val="2"/>
      </rPr>
      <t>1</t>
    </r>
    <r>
      <rPr>
        <sz val="11"/>
        <color indexed="8"/>
        <rFont val="Calibri"/>
        <family val="2"/>
      </rPr>
      <t>pre-charge pressure, P1</t>
    </r>
  </si>
  <si>
    <r>
      <rPr>
        <i/>
        <vertAlign val="superscript"/>
        <sz val="10"/>
        <color indexed="8"/>
        <rFont val="Calibri"/>
        <family val="2"/>
      </rPr>
      <t>2</t>
    </r>
    <r>
      <rPr>
        <i/>
        <sz val="10"/>
        <color indexed="8"/>
        <rFont val="Calibri"/>
        <family val="2"/>
      </rPr>
      <t>Calculate Total Dynamic Head in distribution system to determine acceptable cut-in pressure.  Note: Volume below amount needed to maintain minimum system pressure unavailable as storage.</t>
    </r>
  </si>
  <si>
    <r>
      <rPr>
        <i/>
        <vertAlign val="superscript"/>
        <sz val="10"/>
        <color indexed="8"/>
        <rFont val="Calibri"/>
        <family val="2"/>
      </rPr>
      <t>1</t>
    </r>
    <r>
      <rPr>
        <i/>
        <sz val="10"/>
        <color indexed="8"/>
        <rFont val="Calibri"/>
        <family val="2"/>
      </rPr>
      <t xml:space="preserve">Pre-charge pressure cannot be greater than cut-in pressure for pump to start, and optimal setting is about 2-4 psi below cut-in pressure to maintain system pressure. </t>
    </r>
  </si>
  <si>
    <t>Tank inlet above measuring point, ft</t>
  </si>
  <si>
    <t>Measuring point to static water level, ft</t>
  </si>
  <si>
    <t>Drawdown below static water level, ft</t>
  </si>
  <si>
    <t>DEP Rules</t>
  </si>
  <si>
    <t>DEP Capacity Analysis Guidelines</t>
  </si>
  <si>
    <t>Recommended Standards for Waterworks</t>
  </si>
  <si>
    <t>Pumped water systems article - National Driller</t>
  </si>
  <si>
    <t>Drawdown calculations - National Driller</t>
  </si>
  <si>
    <t>Multiple tank systems - National Driller</t>
  </si>
  <si>
    <t>Water Systems Council</t>
  </si>
  <si>
    <t>Technical Manual - Peerless Pump Company</t>
  </si>
  <si>
    <t>Technical Manual-Goulds Pumps</t>
  </si>
  <si>
    <t>Where:</t>
  </si>
  <si>
    <t>Feed Rate = feed pump output rate (gpd)</t>
  </si>
  <si>
    <t>D</t>
  </si>
  <si>
    <t>SS</t>
  </si>
  <si>
    <t>ppm</t>
  </si>
  <si>
    <t>percent NaOCl</t>
  </si>
  <si>
    <t>% Cl sol'n</t>
  </si>
  <si>
    <t>Reservoir capacity:</t>
  </si>
  <si>
    <t>min</t>
  </si>
  <si>
    <t>Demand,</t>
  </si>
  <si>
    <t>pump on,</t>
  </si>
  <si>
    <t>refill time,</t>
  </si>
  <si>
    <t>days</t>
  </si>
  <si>
    <t>Feed Rate</t>
  </si>
  <si>
    <t>Feed pump output:</t>
  </si>
  <si>
    <t>% Cl sol'n = percentage of NaOCl in solution (off-the-shelf bleach is typically about 5%)</t>
  </si>
  <si>
    <r>
      <t xml:space="preserve">1.5-3.5 (or </t>
    </r>
    <r>
      <rPr>
        <i/>
        <sz val="9"/>
        <color indexed="8"/>
        <rFont val="Calibri"/>
        <family val="2"/>
      </rPr>
      <t>DMDD)</t>
    </r>
  </si>
  <si>
    <t>gpm, net flow from Hydro page</t>
  </si>
  <si>
    <t>gallons, fire storage</t>
  </si>
  <si>
    <t>minutes, needed fire flow duration</t>
  </si>
  <si>
    <t>gpm, needed fire flow rate</t>
  </si>
  <si>
    <t>*From Storage page</t>
  </si>
  <si>
    <t>*Max. Day</t>
  </si>
  <si>
    <t>D = required dosage (demand + desired residual in distribution system, ppm)</t>
  </si>
  <si>
    <t>*Well Output</t>
  </si>
  <si>
    <t>* from Hydro Page</t>
  </si>
  <si>
    <t>CHLORINE FEED RATE</t>
  </si>
  <si>
    <t>*Avg. Day</t>
  </si>
  <si>
    <t>gallons (input tank size)</t>
  </si>
  <si>
    <t>User inputs data into orange cells.</t>
  </si>
  <si>
    <t>Chlorine demand.  If no data, assume a value in the 5-10 ppm range.</t>
  </si>
  <si>
    <t>Feed Rate Calcluations:</t>
  </si>
  <si>
    <t>Chlorine Reservior Calculations:</t>
  </si>
  <si>
    <t>SS = solution strength (1 %/10,000 ppm)</t>
  </si>
  <si>
    <t>Feed rate = well pump output rate (gpm) * dosage (ppm) * 1440 (min/day)  / [solution strength, % * (10,000 ppm/1% str.)]</t>
  </si>
  <si>
    <t>pump amt</t>
  </si>
  <si>
    <t>Well Output = average well pump output (gpm) (assumed constant)</t>
  </si>
  <si>
    <t>Horizontal Tank Volumes</t>
  </si>
  <si>
    <t>select</t>
  </si>
  <si>
    <t>Water level</t>
  </si>
  <si>
    <t>inches above bottom</t>
  </si>
  <si>
    <t>End Caps</t>
  </si>
  <si>
    <t>Water Volume</t>
  </si>
  <si>
    <t>Effective Volume</t>
  </si>
  <si>
    <t>inches</t>
  </si>
  <si>
    <t>Inside Diameter</t>
  </si>
  <si>
    <t>Inside Side Wall Length</t>
  </si>
  <si>
    <r>
      <rPr>
        <i/>
        <vertAlign val="superscript"/>
        <sz val="10"/>
        <color indexed="8"/>
        <rFont val="Calibri"/>
        <family val="2"/>
      </rPr>
      <t>1</t>
    </r>
    <r>
      <rPr>
        <i/>
        <sz val="10"/>
        <color indexed="8"/>
        <rFont val="Calibri"/>
        <family val="2"/>
      </rPr>
      <t>Depending on deisgn criteria, PID may also be determined using USACE "Design of Small Water Systems", Figure 4-1.</t>
    </r>
  </si>
  <si>
    <r>
      <rPr>
        <i/>
        <vertAlign val="superscript"/>
        <sz val="10"/>
        <color indexed="8"/>
        <rFont val="Calibri"/>
        <family val="2"/>
      </rPr>
      <t>2</t>
    </r>
    <r>
      <rPr>
        <i/>
        <sz val="10"/>
        <color indexed="8"/>
        <rFont val="Calibri"/>
        <family val="2"/>
      </rPr>
      <t>Refer to F.A.C. 62-555.320(19)(b)2 above for applicable storage requirements.</t>
    </r>
  </si>
  <si>
    <t>Average Day Demand (ADD)</t>
  </si>
  <si>
    <t>Maximum Day Demand (MDD)</t>
  </si>
  <si>
    <r>
      <rPr>
        <vertAlign val="superscript"/>
        <sz val="11"/>
        <color indexed="8"/>
        <rFont val="Calibri"/>
        <family val="2"/>
      </rPr>
      <t>1</t>
    </r>
    <r>
      <rPr>
        <sz val="11"/>
        <color theme="1"/>
        <rFont val="Calibri"/>
        <family val="2"/>
      </rPr>
      <t>10</t>
    </r>
  </si>
  <si>
    <r>
      <rPr>
        <vertAlign val="superscript"/>
        <sz val="11"/>
        <color indexed="8"/>
        <rFont val="Calibri"/>
        <family val="2"/>
      </rPr>
      <t>2</t>
    </r>
    <r>
      <rPr>
        <sz val="11"/>
        <color theme="1"/>
        <rFont val="Calibri"/>
        <family val="2"/>
      </rPr>
      <t>Storage needed for peak-hour demand</t>
    </r>
  </si>
  <si>
    <r>
      <rPr>
        <vertAlign val="superscript"/>
        <sz val="11"/>
        <color indexed="8"/>
        <rFont val="Calibri"/>
        <family val="2"/>
      </rPr>
      <t>2</t>
    </r>
    <r>
      <rPr>
        <sz val="11"/>
        <color theme="1"/>
        <rFont val="Calibri"/>
        <family val="2"/>
      </rPr>
      <t>Storage for peak-instantaneous demand</t>
    </r>
  </si>
  <si>
    <t>Dynamic head, pump to tank, ft</t>
  </si>
  <si>
    <t>Total head:</t>
  </si>
  <si>
    <t>Use positive values. Approximate operating point for the pump. Find points between low and high head on pump curve and use median for pump capacity.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</si>
</sst>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E+00"/>
  </numFmts>
  <fonts count="72">
    <font>
      <sz val="11"/>
      <color theme="1"/>
      <name val="Calibri"/>
      <family val="2"/>
    </font>
    <font>
      <sz val="11"/>
      <color indexed="8"/>
      <name val="Calibri"/>
      <family val="2"/>
    </font>
    <font>
      <i/>
      <sz val="8"/>
      <color indexed="8"/>
      <name val="Calibri"/>
      <family val="2"/>
    </font>
    <font>
      <i/>
      <sz val="10"/>
      <color indexed="8"/>
      <name val="Calibri"/>
      <family val="2"/>
    </font>
    <font>
      <vertAlign val="superscript"/>
      <sz val="11"/>
      <color indexed="8"/>
      <name val="Calibri"/>
      <family val="2"/>
    </font>
    <font>
      <i/>
      <vertAlign val="superscript"/>
      <sz val="10"/>
      <color indexed="8"/>
      <name val="Calibri"/>
      <family val="2"/>
    </font>
    <font>
      <i/>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8"/>
      <name val="Times New Roman"/>
      <family val="1"/>
    </font>
    <font>
      <sz val="9"/>
      <color indexed="8"/>
      <name val="Calibri"/>
      <family val="2"/>
    </font>
    <font>
      <sz val="9"/>
      <color indexed="10"/>
      <name val="Calibri"/>
      <family val="2"/>
    </font>
    <font>
      <sz val="10"/>
      <color indexed="8"/>
      <name val="Calibri"/>
      <family val="2"/>
    </font>
    <font>
      <b/>
      <sz val="11"/>
      <color indexed="20"/>
      <name val="Calibri"/>
      <family val="2"/>
    </font>
    <font>
      <i/>
      <sz val="11"/>
      <color indexed="8"/>
      <name val="Calibri"/>
      <family val="2"/>
    </font>
    <font>
      <b/>
      <i/>
      <sz val="9"/>
      <color indexed="63"/>
      <name val="Calibri"/>
      <family val="2"/>
    </font>
    <font>
      <sz val="12"/>
      <color indexed="8"/>
      <name val="Cambria Math"/>
      <family val="0"/>
    </font>
    <font>
      <vertAlign val="subscript"/>
      <sz val="12"/>
      <color indexed="8"/>
      <name val="Cambria Math"/>
      <family val="0"/>
    </font>
    <font>
      <sz val="12"/>
      <color indexed="8"/>
      <name val="Calibri"/>
      <family val="0"/>
    </font>
    <font>
      <b/>
      <i/>
      <sz val="11"/>
      <color indexed="8"/>
      <name val="Calibri"/>
      <family val="0"/>
    </font>
    <font>
      <i/>
      <vertAlign val="subscript"/>
      <sz val="11"/>
      <color indexed="8"/>
      <name val="Calibri"/>
      <family val="0"/>
    </font>
    <font>
      <sz val="11"/>
      <color indexed="8"/>
      <name val="Cambria Math"/>
      <family val="0"/>
    </font>
    <font>
      <vertAlign val="subscript"/>
      <sz val="11"/>
      <color indexed="8"/>
      <name val="Cambria Math"/>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1"/>
      <color rgb="FF000000"/>
      <name val="Calibri"/>
      <family val="2"/>
    </font>
    <font>
      <b/>
      <sz val="12"/>
      <color theme="1"/>
      <name val="Times New Roman"/>
      <family val="1"/>
    </font>
    <font>
      <sz val="9"/>
      <color theme="1"/>
      <name val="Calibri"/>
      <family val="2"/>
    </font>
    <font>
      <sz val="9"/>
      <color rgb="FFFF0000"/>
      <name val="Calibri"/>
      <family val="2"/>
    </font>
    <font>
      <sz val="10"/>
      <color theme="1"/>
      <name val="Calibri"/>
      <family val="2"/>
    </font>
    <font>
      <b/>
      <sz val="11"/>
      <color rgb="FF9C0006"/>
      <name val="Calibri"/>
      <family val="2"/>
    </font>
    <font>
      <i/>
      <sz val="11"/>
      <color rgb="FF000000"/>
      <name val="Calibri"/>
      <family val="2"/>
    </font>
    <font>
      <i/>
      <sz val="11"/>
      <color theme="1"/>
      <name val="Calibri"/>
      <family val="2"/>
    </font>
    <font>
      <i/>
      <sz val="10"/>
      <color theme="1"/>
      <name val="Calibri"/>
      <family val="2"/>
    </font>
    <font>
      <b/>
      <i/>
      <sz val="9"/>
      <color rgb="FF3F3F3F"/>
      <name val="Calibri"/>
      <family val="2"/>
    </font>
    <font>
      <i/>
      <sz val="9"/>
      <color theme="1"/>
      <name val="Calibri"/>
      <family val="2"/>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rgb="FF92D05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color rgb="FF7F7F7F"/>
      </left>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medium"/>
    </border>
    <border>
      <left style="thin">
        <color rgb="FF7F7F7F"/>
      </left>
      <right style="thin">
        <color rgb="FF7F7F7F"/>
      </right>
      <top style="medium"/>
      <bottom style="thin">
        <color rgb="FF7F7F7F"/>
      </bottom>
    </border>
    <border>
      <left style="thin">
        <color rgb="FF3F3F3F"/>
      </left>
      <right style="thin">
        <color rgb="FF3F3F3F"/>
      </right>
      <top style="thin">
        <color rgb="FF3F3F3F"/>
      </top>
      <bottom style="medium"/>
    </border>
    <border>
      <left style="thin"/>
      <right style="thin"/>
      <top style="medium"/>
      <bottom style="thin"/>
    </border>
    <border>
      <left style="thin"/>
      <right style="thin"/>
      <top style="thin"/>
      <bottom style="medium"/>
    </border>
    <border>
      <left style="thin">
        <color rgb="FFB2B2B2"/>
      </left>
      <right style="medium"/>
      <top style="thin">
        <color rgb="FFB2B2B2"/>
      </top>
      <bottom style="medium"/>
    </border>
    <border>
      <left style="thin">
        <color rgb="FFB2B2B2"/>
      </left>
      <right style="thin">
        <color rgb="FFB2B2B2"/>
      </right>
      <top style="medium"/>
      <bottom style="thin">
        <color rgb="FFB2B2B2"/>
      </bottom>
    </border>
    <border>
      <left style="thin"/>
      <right style="thin"/>
      <top style="thin"/>
      <bottom>
        <color indexed="63"/>
      </bottom>
    </border>
    <border>
      <left style="thin">
        <color rgb="FF7F7F7F"/>
      </left>
      <right style="thin">
        <color rgb="FF7F7F7F"/>
      </right>
      <top>
        <color indexed="63"/>
      </top>
      <bottom style="thin">
        <color rgb="FF7F7F7F"/>
      </bottom>
    </border>
    <border>
      <left style="thin">
        <color rgb="FF3F3F3F"/>
      </left>
      <right style="thin">
        <color rgb="FF3F3F3F"/>
      </right>
      <top>
        <color indexed="63"/>
      </top>
      <bottom style="thin">
        <color rgb="FF3F3F3F"/>
      </bottom>
    </border>
    <border>
      <left style="thin">
        <color rgb="FF7F7F7F"/>
      </left>
      <right style="thin">
        <color rgb="FF7F7F7F"/>
      </right>
      <top style="thin">
        <color rgb="FF7F7F7F"/>
      </top>
      <bottom style="medium"/>
    </border>
    <border>
      <left style="thin">
        <color rgb="FFB2B2B2"/>
      </left>
      <right style="thin">
        <color rgb="FFB2B2B2"/>
      </right>
      <top>
        <color indexed="63"/>
      </top>
      <bottom style="thin">
        <color rgb="FFB2B2B2"/>
      </bottom>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color rgb="FF3F3F3F"/>
      </right>
      <top>
        <color indexed="63"/>
      </top>
      <bottom>
        <color indexed="63"/>
      </bottom>
    </border>
    <border>
      <left>
        <color indexed="63"/>
      </left>
      <right>
        <color indexed="63"/>
      </right>
      <top style="thin"/>
      <bottom style="medium"/>
    </border>
    <border>
      <left style="thin">
        <color rgb="FF7F7F7F"/>
      </left>
      <right>
        <color indexed="63"/>
      </right>
      <top style="thin">
        <color rgb="FF7F7F7F"/>
      </top>
      <bottom style="thin">
        <color rgb="FF7F7F7F"/>
      </bottom>
    </border>
    <border>
      <left style="thin">
        <color rgb="FF3F3F3F"/>
      </left>
      <right>
        <color indexed="63"/>
      </right>
      <top style="thin">
        <color rgb="FF3F3F3F"/>
      </top>
      <bottom style="thin">
        <color rgb="FF3F3F3F"/>
      </bottom>
    </border>
    <border>
      <left style="thin">
        <color rgb="FF3F3F3F"/>
      </left>
      <right>
        <color indexed="63"/>
      </right>
      <top style="thin">
        <color rgb="FF3F3F3F"/>
      </top>
      <bottom style="thin"/>
    </border>
    <border>
      <left style="thin">
        <color rgb="FF7F7F7F"/>
      </left>
      <right>
        <color indexed="63"/>
      </right>
      <top style="medium"/>
      <bottom style="thin">
        <color rgb="FF7F7F7F"/>
      </bottom>
    </border>
    <border>
      <left style="thin">
        <color rgb="FF3F3F3F"/>
      </left>
      <right>
        <color indexed="63"/>
      </right>
      <top style="thin">
        <color rgb="FF3F3F3F"/>
      </top>
      <bottom style="medium"/>
    </border>
    <border>
      <left>
        <color indexed="63"/>
      </left>
      <right style="thin"/>
      <top>
        <color indexed="63"/>
      </top>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color rgb="FFB2B2B2"/>
      </left>
      <right>
        <color indexed="63"/>
      </right>
      <top style="medium"/>
      <bottom style="thin">
        <color rgb="FFB2B2B2"/>
      </bottom>
    </border>
    <border>
      <left>
        <color indexed="63"/>
      </left>
      <right>
        <color indexed="63"/>
      </right>
      <top style="medium"/>
      <bottom style="thin">
        <color rgb="FFB2B2B2"/>
      </bottom>
    </border>
    <border>
      <left>
        <color indexed="63"/>
      </left>
      <right style="thin">
        <color rgb="FFB2B2B2"/>
      </right>
      <top style="medium"/>
      <bottom style="thin">
        <color rgb="FFB2B2B2"/>
      </bottom>
    </border>
    <border>
      <left style="thin"/>
      <right>
        <color indexed="63"/>
      </right>
      <top style="medium"/>
      <bottom style="thin"/>
    </border>
    <border>
      <left style="thin">
        <color rgb="FFB2B2B2"/>
      </left>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58" fillId="0" borderId="0" xfId="0" applyFont="1" applyAlignment="1">
      <alignment/>
    </xf>
    <xf numFmtId="0" fontId="59" fillId="0" borderId="0" xfId="0" applyFont="1" applyAlignment="1">
      <alignment/>
    </xf>
    <xf numFmtId="0" fontId="0" fillId="0" borderId="0" xfId="0" applyFont="1" applyAlignment="1">
      <alignment/>
    </xf>
    <xf numFmtId="2" fontId="0" fillId="0" borderId="0" xfId="0" applyNumberFormat="1" applyAlignment="1">
      <alignment/>
    </xf>
    <xf numFmtId="0" fontId="60" fillId="0" borderId="0" xfId="0" applyFont="1" applyAlignment="1">
      <alignment/>
    </xf>
    <xf numFmtId="0" fontId="0" fillId="0" borderId="0" xfId="0" applyFont="1" applyAlignment="1">
      <alignment horizontal="right"/>
    </xf>
    <xf numFmtId="0" fontId="58" fillId="0" borderId="0" xfId="62" applyAlignment="1">
      <alignment/>
    </xf>
    <xf numFmtId="164" fontId="55" fillId="27" borderId="10" xfId="58" applyNumberFormat="1" applyBorder="1" applyAlignment="1">
      <alignment/>
    </xf>
    <xf numFmtId="0" fontId="57" fillId="0" borderId="0" xfId="0" applyFont="1" applyAlignment="1">
      <alignment/>
    </xf>
    <xf numFmtId="0" fontId="52" fillId="30" borderId="10" xfId="54" applyBorder="1" applyAlignment="1" applyProtection="1">
      <alignment/>
      <protection locked="0"/>
    </xf>
    <xf numFmtId="0" fontId="61" fillId="0" borderId="0" xfId="0" applyFont="1" applyAlignment="1">
      <alignment vertical="center"/>
    </xf>
    <xf numFmtId="0" fontId="0" fillId="32" borderId="7" xfId="57" applyFont="1" applyAlignment="1">
      <alignment/>
    </xf>
    <xf numFmtId="0" fontId="0" fillId="2" borderId="0" xfId="15" applyBorder="1" applyAlignment="1">
      <alignment/>
    </xf>
    <xf numFmtId="0" fontId="0" fillId="2" borderId="11" xfId="15" applyBorder="1" applyAlignment="1">
      <alignment/>
    </xf>
    <xf numFmtId="0" fontId="0" fillId="2" borderId="12" xfId="15" applyBorder="1" applyAlignment="1">
      <alignment/>
    </xf>
    <xf numFmtId="0" fontId="0" fillId="2" borderId="13" xfId="15" applyBorder="1" applyAlignment="1">
      <alignment/>
    </xf>
    <xf numFmtId="0" fontId="0" fillId="2" borderId="14" xfId="15" applyBorder="1" applyAlignment="1">
      <alignment/>
    </xf>
    <xf numFmtId="0" fontId="0" fillId="2" borderId="15" xfId="15" applyBorder="1" applyAlignment="1">
      <alignment/>
    </xf>
    <xf numFmtId="0" fontId="0" fillId="2" borderId="16" xfId="15" applyBorder="1" applyAlignment="1">
      <alignment/>
    </xf>
    <xf numFmtId="0" fontId="0" fillId="2" borderId="0" xfId="15" applyBorder="1" applyAlignment="1">
      <alignment horizontal="right"/>
    </xf>
    <xf numFmtId="0" fontId="0" fillId="2" borderId="17" xfId="15" applyBorder="1" applyAlignment="1">
      <alignment/>
    </xf>
    <xf numFmtId="0" fontId="0" fillId="2" borderId="18" xfId="15" applyBorder="1" applyAlignment="1">
      <alignment/>
    </xf>
    <xf numFmtId="0" fontId="0" fillId="2" borderId="19" xfId="15" applyBorder="1" applyAlignment="1">
      <alignment/>
    </xf>
    <xf numFmtId="0" fontId="0" fillId="2" borderId="20" xfId="15" applyBorder="1" applyAlignment="1">
      <alignment/>
    </xf>
    <xf numFmtId="0" fontId="62" fillId="0" borderId="0" xfId="0" applyFont="1" applyAlignment="1">
      <alignment/>
    </xf>
    <xf numFmtId="2" fontId="62" fillId="0" borderId="0" xfId="0" applyNumberFormat="1" applyFont="1" applyAlignment="1">
      <alignment/>
    </xf>
    <xf numFmtId="2" fontId="63" fillId="0" borderId="0" xfId="0" applyNumberFormat="1" applyFont="1" applyAlignment="1">
      <alignment/>
    </xf>
    <xf numFmtId="0" fontId="52" fillId="30" borderId="1" xfId="54" applyBorder="1" applyAlignment="1" applyProtection="1">
      <alignment/>
      <protection locked="0"/>
    </xf>
    <xf numFmtId="1" fontId="55" fillId="27" borderId="8" xfId="58" applyNumberFormat="1" applyBorder="1" applyAlignment="1">
      <alignment/>
    </xf>
    <xf numFmtId="0" fontId="50" fillId="2" borderId="10" xfId="52" applyFill="1" applyBorder="1" applyAlignment="1">
      <alignment horizontal="center"/>
    </xf>
    <xf numFmtId="0" fontId="0" fillId="33" borderId="19" xfId="15" applyFill="1" applyBorder="1" applyAlignment="1">
      <alignment/>
    </xf>
    <xf numFmtId="0" fontId="0" fillId="33" borderId="0" xfId="15" applyFill="1" applyBorder="1" applyAlignment="1">
      <alignment/>
    </xf>
    <xf numFmtId="0" fontId="0" fillId="33" borderId="0" xfId="15" applyFill="1" applyBorder="1" applyAlignment="1">
      <alignment horizontal="left"/>
    </xf>
    <xf numFmtId="0" fontId="0" fillId="33" borderId="13" xfId="15" applyFill="1" applyBorder="1" applyAlignment="1">
      <alignment/>
    </xf>
    <xf numFmtId="0" fontId="0" fillId="33" borderId="15" xfId="15" applyFill="1" applyBorder="1" applyAlignment="1">
      <alignment/>
    </xf>
    <xf numFmtId="0" fontId="0" fillId="33" borderId="15" xfId="15" applyFill="1" applyBorder="1" applyAlignment="1">
      <alignment horizontal="right"/>
    </xf>
    <xf numFmtId="0" fontId="0" fillId="33" borderId="15" xfId="15" applyFill="1" applyBorder="1" applyAlignment="1">
      <alignment horizontal="right" vertical="top"/>
    </xf>
    <xf numFmtId="0" fontId="0" fillId="33" borderId="0" xfId="15" applyFill="1" applyBorder="1" applyAlignment="1">
      <alignment horizontal="right"/>
    </xf>
    <xf numFmtId="164" fontId="55" fillId="27" borderId="21" xfId="58" applyNumberFormat="1" applyBorder="1" applyAlignment="1">
      <alignment/>
    </xf>
    <xf numFmtId="164" fontId="55" fillId="34" borderId="8" xfId="58" applyNumberFormat="1" applyFont="1" applyFill="1" applyBorder="1" applyAlignment="1">
      <alignment horizontal="right"/>
    </xf>
    <xf numFmtId="0" fontId="64" fillId="2" borderId="0" xfId="15" applyFont="1" applyBorder="1" applyAlignment="1">
      <alignment horizontal="center"/>
    </xf>
    <xf numFmtId="0" fontId="0" fillId="2" borderId="22" xfId="15" applyBorder="1" applyAlignment="1" applyProtection="1">
      <alignment/>
      <protection locked="0"/>
    </xf>
    <xf numFmtId="3" fontId="52" fillId="30" borderId="10" xfId="54" applyNumberFormat="1" applyBorder="1" applyAlignment="1" applyProtection="1">
      <alignment/>
      <protection locked="0"/>
    </xf>
    <xf numFmtId="3" fontId="43" fillId="27" borderId="10" xfId="40" applyNumberFormat="1" applyBorder="1" applyAlignment="1" applyProtection="1">
      <alignment/>
      <protection/>
    </xf>
    <xf numFmtId="3" fontId="65" fillId="26" borderId="23" xfId="62" applyNumberFormat="1" applyFont="1" applyFill="1" applyBorder="1" applyAlignment="1">
      <alignment/>
    </xf>
    <xf numFmtId="3" fontId="52" fillId="30" borderId="24" xfId="54" applyNumberFormat="1" applyBorder="1" applyAlignment="1" applyProtection="1">
      <alignment/>
      <protection locked="0"/>
    </xf>
    <xf numFmtId="0" fontId="0" fillId="2" borderId="25" xfId="15" applyBorder="1" applyAlignment="1">
      <alignment/>
    </xf>
    <xf numFmtId="3" fontId="65" fillId="26" borderId="26" xfId="62" applyNumberFormat="1" applyFont="1" applyFill="1" applyBorder="1" applyAlignment="1">
      <alignment/>
    </xf>
    <xf numFmtId="0" fontId="64" fillId="2" borderId="25" xfId="15" applyFont="1" applyBorder="1" applyAlignment="1">
      <alignment/>
    </xf>
    <xf numFmtId="0" fontId="0" fillId="33" borderId="12" xfId="15" applyFill="1" applyBorder="1" applyAlignment="1">
      <alignment/>
    </xf>
    <xf numFmtId="0" fontId="52" fillId="30" borderId="27" xfId="54" applyBorder="1" applyAlignment="1" applyProtection="1">
      <alignment/>
      <protection locked="0"/>
    </xf>
    <xf numFmtId="0" fontId="0" fillId="33" borderId="18" xfId="15" applyFill="1" applyBorder="1" applyAlignment="1">
      <alignment/>
    </xf>
    <xf numFmtId="0" fontId="0" fillId="33" borderId="19" xfId="15" applyFill="1" applyBorder="1" applyAlignment="1">
      <alignment horizontal="right"/>
    </xf>
    <xf numFmtId="2" fontId="55" fillId="27" borderId="28" xfId="58" applyNumberFormat="1" applyBorder="1" applyAlignment="1">
      <alignment/>
    </xf>
    <xf numFmtId="0" fontId="66" fillId="0" borderId="0" xfId="0" applyFont="1" applyAlignment="1">
      <alignment/>
    </xf>
    <xf numFmtId="2" fontId="62" fillId="0" borderId="0" xfId="0" applyNumberFormat="1" applyFont="1" applyAlignment="1">
      <alignment/>
    </xf>
    <xf numFmtId="0" fontId="0" fillId="32" borderId="29" xfId="57" applyFont="1" applyBorder="1" applyAlignment="1">
      <alignment horizontal="center"/>
    </xf>
    <xf numFmtId="164" fontId="55" fillId="27" borderId="30" xfId="58" applyNumberFormat="1" applyBorder="1" applyAlignment="1">
      <alignment/>
    </xf>
    <xf numFmtId="0" fontId="0" fillId="2" borderId="31" xfId="15" applyBorder="1" applyAlignment="1">
      <alignment/>
    </xf>
    <xf numFmtId="164" fontId="55" fillId="27" borderId="10" xfId="58" applyNumberFormat="1" applyBorder="1" applyAlignment="1">
      <alignment horizontal="center"/>
    </xf>
    <xf numFmtId="164" fontId="55" fillId="27" borderId="21" xfId="58" applyNumberFormat="1" applyBorder="1" applyAlignment="1">
      <alignment horizontal="center"/>
    </xf>
    <xf numFmtId="164" fontId="55" fillId="27" borderId="21" xfId="58" applyNumberFormat="1" applyBorder="1" applyAlignment="1">
      <alignment horizontal="left"/>
    </xf>
    <xf numFmtId="0" fontId="0" fillId="2" borderId="10" xfId="15" applyBorder="1" applyAlignment="1">
      <alignment/>
    </xf>
    <xf numFmtId="0" fontId="50" fillId="2" borderId="23" xfId="52" applyFill="1" applyBorder="1" applyAlignment="1">
      <alignment horizontal="center"/>
    </xf>
    <xf numFmtId="164" fontId="55" fillId="27" borderId="23" xfId="58" applyNumberFormat="1" applyBorder="1" applyAlignment="1">
      <alignment/>
    </xf>
    <xf numFmtId="0" fontId="50" fillId="2" borderId="21" xfId="52" applyFill="1" applyBorder="1" applyAlignment="1">
      <alignment horizontal="center"/>
    </xf>
    <xf numFmtId="0" fontId="52" fillId="30" borderId="30" xfId="54" applyBorder="1" applyAlignment="1" applyProtection="1">
      <alignment/>
      <protection locked="0"/>
    </xf>
    <xf numFmtId="0" fontId="0" fillId="33" borderId="0" xfId="15" applyFont="1" applyFill="1" applyBorder="1" applyAlignment="1">
      <alignment horizontal="right"/>
    </xf>
    <xf numFmtId="0" fontId="0" fillId="0" borderId="0" xfId="0" applyBorder="1" applyAlignment="1">
      <alignment/>
    </xf>
    <xf numFmtId="0" fontId="0" fillId="33" borderId="0" xfId="15" applyFont="1" applyFill="1" applyBorder="1" applyAlignment="1" quotePrefix="1">
      <alignment horizontal="right"/>
    </xf>
    <xf numFmtId="0" fontId="0" fillId="33" borderId="13" xfId="15" applyFont="1" applyFill="1" applyBorder="1" applyAlignment="1" quotePrefix="1">
      <alignment horizontal="right"/>
    </xf>
    <xf numFmtId="0" fontId="0" fillId="32" borderId="32" xfId="57" applyFont="1" applyBorder="1" applyAlignment="1">
      <alignment/>
    </xf>
    <xf numFmtId="0" fontId="52" fillId="30" borderId="33" xfId="54" applyBorder="1" applyAlignment="1" applyProtection="1">
      <alignment/>
      <protection locked="0"/>
    </xf>
    <xf numFmtId="0" fontId="67" fillId="32" borderId="7" xfId="57" applyFont="1" applyAlignment="1">
      <alignment/>
    </xf>
    <xf numFmtId="0" fontId="51" fillId="0" borderId="0" xfId="53" applyAlignment="1">
      <alignment/>
    </xf>
    <xf numFmtId="0" fontId="0" fillId="0" borderId="0" xfId="0" applyBorder="1" applyAlignment="1">
      <alignment/>
    </xf>
    <xf numFmtId="0" fontId="0" fillId="0" borderId="0" xfId="0" applyAlignment="1">
      <alignment horizontal="right"/>
    </xf>
    <xf numFmtId="0" fontId="0" fillId="2" borderId="0" xfId="15" applyFont="1" applyBorder="1" applyAlignment="1">
      <alignment/>
    </xf>
    <xf numFmtId="0" fontId="68" fillId="2" borderId="0" xfId="15" applyFont="1" applyBorder="1" applyAlignment="1">
      <alignment/>
    </xf>
    <xf numFmtId="164" fontId="55" fillId="27" borderId="28" xfId="58" applyNumberFormat="1" applyBorder="1" applyAlignment="1">
      <alignment/>
    </xf>
    <xf numFmtId="0" fontId="0" fillId="2" borderId="15" xfId="15" applyBorder="1" applyAlignment="1">
      <alignment horizontal="right"/>
    </xf>
    <xf numFmtId="0" fontId="52" fillId="30" borderId="0" xfId="54" applyBorder="1" applyAlignment="1" applyProtection="1">
      <alignment/>
      <protection locked="0"/>
    </xf>
    <xf numFmtId="0" fontId="0" fillId="2" borderId="15" xfId="15" applyBorder="1" applyAlignment="1">
      <alignment/>
    </xf>
    <xf numFmtId="3" fontId="43" fillId="27" borderId="34" xfId="40" applyNumberFormat="1" applyBorder="1" applyAlignment="1">
      <alignment/>
    </xf>
    <xf numFmtId="0" fontId="0" fillId="2" borderId="33" xfId="15" applyBorder="1" applyAlignment="1">
      <alignment/>
    </xf>
    <xf numFmtId="0" fontId="0" fillId="2" borderId="24" xfId="15" applyBorder="1" applyAlignment="1">
      <alignment horizontal="center"/>
    </xf>
    <xf numFmtId="164" fontId="55" fillId="27" borderId="35" xfId="58" applyNumberFormat="1" applyBorder="1" applyAlignment="1">
      <alignment/>
    </xf>
    <xf numFmtId="0" fontId="0" fillId="2" borderId="24" xfId="15" applyFont="1" applyBorder="1" applyAlignment="1">
      <alignment horizontal="center"/>
    </xf>
    <xf numFmtId="0" fontId="0" fillId="2" borderId="15" xfId="15" applyFont="1" applyBorder="1" applyAlignment="1">
      <alignment horizontal="right"/>
    </xf>
    <xf numFmtId="0" fontId="0" fillId="2" borderId="18" xfId="15" applyFont="1" applyBorder="1" applyAlignment="1">
      <alignment horizontal="right"/>
    </xf>
    <xf numFmtId="0" fontId="0" fillId="2" borderId="12" xfId="15" applyFont="1" applyBorder="1" applyAlignment="1">
      <alignment horizontal="right"/>
    </xf>
    <xf numFmtId="3" fontId="43" fillId="27" borderId="36" xfId="40" applyNumberFormat="1" applyBorder="1" applyAlignment="1">
      <alignment/>
    </xf>
    <xf numFmtId="0" fontId="0" fillId="32" borderId="37" xfId="57" applyBorder="1" applyAlignment="1">
      <alignment/>
    </xf>
    <xf numFmtId="0" fontId="0" fillId="2" borderId="13" xfId="15" applyFont="1" applyBorder="1" applyAlignment="1">
      <alignment/>
    </xf>
    <xf numFmtId="0" fontId="0" fillId="2" borderId="33" xfId="15" applyFont="1" applyBorder="1" applyAlignment="1">
      <alignment/>
    </xf>
    <xf numFmtId="3" fontId="52" fillId="30" borderId="33" xfId="54" applyNumberFormat="1" applyBorder="1" applyAlignment="1" applyProtection="1">
      <alignment/>
      <protection locked="0"/>
    </xf>
    <xf numFmtId="0" fontId="0" fillId="2" borderId="38" xfId="15" applyBorder="1" applyAlignment="1">
      <alignment/>
    </xf>
    <xf numFmtId="0" fontId="0" fillId="2" borderId="39" xfId="15" applyBorder="1" applyAlignment="1">
      <alignment/>
    </xf>
    <xf numFmtId="0" fontId="0" fillId="2" borderId="10" xfId="15" applyFont="1" applyBorder="1" applyAlignment="1" applyProtection="1">
      <alignment/>
      <protection/>
    </xf>
    <xf numFmtId="0" fontId="0" fillId="2" borderId="24" xfId="15" applyBorder="1" applyAlignment="1" applyProtection="1">
      <alignment/>
      <protection/>
    </xf>
    <xf numFmtId="0" fontId="0" fillId="2" borderId="40" xfId="15" applyBorder="1" applyAlignment="1">
      <alignment/>
    </xf>
    <xf numFmtId="0" fontId="0" fillId="2" borderId="41" xfId="15" applyBorder="1" applyAlignment="1">
      <alignment/>
    </xf>
    <xf numFmtId="0" fontId="52" fillId="30" borderId="23" xfId="54" applyBorder="1" applyAlignment="1" applyProtection="1">
      <alignment/>
      <protection locked="0"/>
    </xf>
    <xf numFmtId="0" fontId="0" fillId="2" borderId="42" xfId="15" applyBorder="1" applyAlignment="1">
      <alignment/>
    </xf>
    <xf numFmtId="164" fontId="55" fillId="34" borderId="26" xfId="58" applyNumberFormat="1" applyFont="1" applyFill="1" applyBorder="1" applyAlignment="1">
      <alignment horizontal="right"/>
    </xf>
    <xf numFmtId="0" fontId="0" fillId="2" borderId="43" xfId="15" applyFont="1" applyBorder="1" applyAlignment="1">
      <alignment horizontal="left"/>
    </xf>
    <xf numFmtId="0" fontId="0" fillId="2" borderId="43" xfId="15" applyBorder="1" applyAlignment="1">
      <alignment/>
    </xf>
    <xf numFmtId="3" fontId="52" fillId="30" borderId="44" xfId="54" applyNumberFormat="1" applyBorder="1" applyAlignment="1" applyProtection="1">
      <alignment/>
      <protection locked="0"/>
    </xf>
    <xf numFmtId="3" fontId="55" fillId="27" borderId="45" xfId="58" applyNumberFormat="1" applyBorder="1" applyAlignment="1">
      <alignment/>
    </xf>
    <xf numFmtId="0" fontId="52" fillId="30" borderId="44" xfId="54" applyNumberFormat="1" applyBorder="1" applyAlignment="1" applyProtection="1">
      <alignment/>
      <protection locked="0"/>
    </xf>
    <xf numFmtId="3" fontId="55" fillId="27" borderId="46" xfId="58" applyNumberFormat="1" applyBorder="1" applyAlignment="1">
      <alignment/>
    </xf>
    <xf numFmtId="172" fontId="55" fillId="27" borderId="46" xfId="58" applyNumberFormat="1" applyBorder="1" applyAlignment="1">
      <alignment/>
    </xf>
    <xf numFmtId="0" fontId="0" fillId="2" borderId="0" xfId="15" applyFont="1" applyBorder="1" applyAlignment="1">
      <alignment horizontal="left"/>
    </xf>
    <xf numFmtId="0" fontId="0" fillId="32" borderId="7" xfId="57" applyFont="1" applyAlignment="1">
      <alignment/>
    </xf>
    <xf numFmtId="1" fontId="0" fillId="32" borderId="7" xfId="57" applyNumberFormat="1" applyFont="1" applyAlignment="1">
      <alignment/>
    </xf>
    <xf numFmtId="0" fontId="50" fillId="32" borderId="7" xfId="57" applyFont="1" applyAlignment="1">
      <alignment/>
    </xf>
    <xf numFmtId="0" fontId="43" fillId="27" borderId="47" xfId="40" applyBorder="1" applyAlignment="1">
      <alignment/>
    </xf>
    <xf numFmtId="0" fontId="52" fillId="30" borderId="44" xfId="54" applyBorder="1" applyAlignment="1" applyProtection="1">
      <alignment/>
      <protection locked="0"/>
    </xf>
    <xf numFmtId="0" fontId="55" fillId="27" borderId="45" xfId="58" applyBorder="1" applyAlignment="1">
      <alignment/>
    </xf>
    <xf numFmtId="164" fontId="55" fillId="27" borderId="48" xfId="58" applyNumberFormat="1" applyBorder="1" applyAlignment="1">
      <alignment/>
    </xf>
    <xf numFmtId="0" fontId="68" fillId="32" borderId="37" xfId="57" applyFont="1" applyBorder="1" applyAlignment="1">
      <alignment/>
    </xf>
    <xf numFmtId="0" fontId="64" fillId="32" borderId="7" xfId="57" applyFont="1" applyAlignment="1">
      <alignment/>
    </xf>
    <xf numFmtId="0" fontId="0" fillId="2" borderId="19" xfId="15" applyFont="1" applyBorder="1" applyAlignment="1">
      <alignment/>
    </xf>
    <xf numFmtId="2" fontId="55" fillId="27" borderId="35" xfId="58" applyNumberFormat="1" applyBorder="1" applyAlignment="1">
      <alignment/>
    </xf>
    <xf numFmtId="0" fontId="0" fillId="0" borderId="0" xfId="0" applyFill="1" applyBorder="1" applyAlignment="1">
      <alignment horizontal="right"/>
    </xf>
    <xf numFmtId="164" fontId="55" fillId="27" borderId="8" xfId="58" applyNumberFormat="1" applyAlignment="1" quotePrefix="1">
      <alignment/>
    </xf>
    <xf numFmtId="0" fontId="52" fillId="30" borderId="1" xfId="54" applyAlignment="1" applyProtection="1">
      <alignment/>
      <protection locked="0"/>
    </xf>
    <xf numFmtId="0" fontId="52" fillId="30" borderId="1" xfId="54" applyAlignment="1" applyProtection="1">
      <alignment horizontal="right"/>
      <protection locked="0"/>
    </xf>
    <xf numFmtId="0" fontId="3" fillId="32" borderId="7" xfId="57" applyFont="1" applyAlignment="1">
      <alignment/>
    </xf>
    <xf numFmtId="0" fontId="0" fillId="2" borderId="0" xfId="15" applyFont="1" applyBorder="1" applyAlignment="1">
      <alignment horizontal="right"/>
    </xf>
    <xf numFmtId="0" fontId="0" fillId="2" borderId="10" xfId="15" applyFont="1" applyBorder="1" applyAlignment="1" applyProtection="1" quotePrefix="1">
      <alignment horizontal="left"/>
      <protection/>
    </xf>
    <xf numFmtId="0" fontId="0" fillId="2" borderId="19" xfId="15" applyFont="1" applyBorder="1" applyAlignment="1">
      <alignment horizontal="right"/>
    </xf>
    <xf numFmtId="0" fontId="0" fillId="2" borderId="0" xfId="15" applyFont="1" applyBorder="1" applyAlignment="1">
      <alignment horizontal="right"/>
    </xf>
    <xf numFmtId="0" fontId="0" fillId="2" borderId="49" xfId="15" applyFont="1" applyBorder="1" applyAlignment="1">
      <alignment horizontal="right"/>
    </xf>
    <xf numFmtId="0" fontId="0" fillId="32" borderId="29" xfId="57" applyFont="1" applyBorder="1" applyAlignment="1">
      <alignment horizontal="right"/>
    </xf>
    <xf numFmtId="0" fontId="68" fillId="32" borderId="0" xfId="57" applyFont="1" applyBorder="1" applyAlignment="1">
      <alignment wrapText="1"/>
    </xf>
    <xf numFmtId="0" fontId="0" fillId="0" borderId="0" xfId="0" applyBorder="1" applyAlignment="1">
      <alignment wrapText="1"/>
    </xf>
    <xf numFmtId="0" fontId="68" fillId="32" borderId="13" xfId="57" applyFont="1" applyBorder="1" applyAlignment="1">
      <alignment/>
    </xf>
    <xf numFmtId="0" fontId="0" fillId="0" borderId="13" xfId="0" applyBorder="1" applyAlignment="1">
      <alignment/>
    </xf>
    <xf numFmtId="0" fontId="51" fillId="0" borderId="0" xfId="53" applyAlignment="1">
      <alignment/>
    </xf>
    <xf numFmtId="0" fontId="64" fillId="32" borderId="15" xfId="57" applyFont="1" applyBorder="1" applyAlignment="1">
      <alignment/>
    </xf>
    <xf numFmtId="0" fontId="0" fillId="0" borderId="0" xfId="0" applyBorder="1" applyAlignment="1">
      <alignment/>
    </xf>
    <xf numFmtId="0" fontId="0" fillId="0" borderId="0" xfId="0" applyAlignment="1">
      <alignment/>
    </xf>
    <xf numFmtId="2" fontId="0" fillId="32" borderId="10" xfId="57" applyNumberFormat="1" applyFont="1" applyBorder="1" applyAlignment="1">
      <alignment horizontal="right"/>
    </xf>
    <xf numFmtId="0" fontId="0" fillId="0" borderId="10" xfId="0" applyBorder="1" applyAlignment="1">
      <alignment/>
    </xf>
    <xf numFmtId="0" fontId="50" fillId="2" borderId="50" xfId="52" applyFill="1" applyBorder="1" applyAlignment="1">
      <alignment horizontal="center" wrapText="1"/>
    </xf>
    <xf numFmtId="0" fontId="50" fillId="0" borderId="21" xfId="52" applyBorder="1" applyAlignment="1">
      <alignment horizontal="center"/>
    </xf>
    <xf numFmtId="0" fontId="0" fillId="32" borderId="29" xfId="57" applyFont="1" applyBorder="1" applyAlignment="1">
      <alignment horizontal="center"/>
    </xf>
    <xf numFmtId="0" fontId="0" fillId="0" borderId="29" xfId="0" applyBorder="1" applyAlignment="1">
      <alignment horizontal="center"/>
    </xf>
    <xf numFmtId="0" fontId="0" fillId="0" borderId="50" xfId="0" applyBorder="1" applyAlignment="1">
      <alignment horizontal="center"/>
    </xf>
    <xf numFmtId="164" fontId="69" fillId="32" borderId="51" xfId="57" applyNumberFormat="1" applyFont="1" applyBorder="1" applyAlignment="1">
      <alignment vertical="center" wrapText="1"/>
    </xf>
    <xf numFmtId="0" fontId="70" fillId="32" borderId="52" xfId="57" applyFont="1" applyBorder="1" applyAlignment="1">
      <alignment vertical="center" wrapText="1"/>
    </xf>
    <xf numFmtId="0" fontId="70" fillId="32" borderId="53" xfId="57" applyFont="1" applyBorder="1" applyAlignment="1">
      <alignment vertical="center" wrapText="1"/>
    </xf>
    <xf numFmtId="164" fontId="69" fillId="32" borderId="41" xfId="57" applyNumberFormat="1" applyFont="1" applyBorder="1" applyAlignment="1">
      <alignment vertical="center" wrapText="1"/>
    </xf>
    <xf numFmtId="0" fontId="70" fillId="32" borderId="0" xfId="57" applyFont="1" applyBorder="1" applyAlignment="1">
      <alignment vertical="center" wrapText="1"/>
    </xf>
    <xf numFmtId="0" fontId="70" fillId="32" borderId="16" xfId="57" applyFont="1" applyBorder="1" applyAlignment="1">
      <alignment vertical="center" wrapText="1"/>
    </xf>
    <xf numFmtId="0" fontId="70" fillId="32" borderId="54" xfId="57" applyFont="1" applyBorder="1" applyAlignment="1">
      <alignment vertical="center" wrapText="1"/>
    </xf>
    <xf numFmtId="0" fontId="70" fillId="32" borderId="19" xfId="57" applyFont="1" applyBorder="1" applyAlignment="1">
      <alignment vertical="center" wrapText="1"/>
    </xf>
    <xf numFmtId="0" fontId="70" fillId="32" borderId="20" xfId="57" applyFont="1" applyBorder="1" applyAlignment="1">
      <alignment vertical="center" wrapText="1"/>
    </xf>
    <xf numFmtId="2" fontId="0" fillId="32" borderId="26" xfId="57" applyNumberFormat="1" applyFont="1" applyBorder="1" applyAlignment="1" quotePrefix="1">
      <alignment horizontal="left"/>
    </xf>
    <xf numFmtId="0" fontId="0" fillId="0" borderId="39" xfId="0" applyBorder="1" applyAlignment="1">
      <alignment horizontal="left"/>
    </xf>
    <xf numFmtId="0" fontId="71" fillId="32" borderId="7" xfId="57" applyFont="1" applyAlignment="1">
      <alignment/>
    </xf>
    <xf numFmtId="0" fontId="67" fillId="32" borderId="7" xfId="57" applyFont="1" applyAlignment="1">
      <alignment/>
    </xf>
    <xf numFmtId="0" fontId="71" fillId="32" borderId="55" xfId="57" applyFont="1" applyBorder="1" applyAlignment="1">
      <alignment horizontal="right"/>
    </xf>
    <xf numFmtId="0" fontId="67" fillId="32" borderId="56" xfId="57" applyFont="1" applyBorder="1" applyAlignment="1">
      <alignment horizontal="right"/>
    </xf>
    <xf numFmtId="0" fontId="67" fillId="32" borderId="57" xfId="57" applyFont="1" applyBorder="1" applyAlignment="1">
      <alignment horizontal="right"/>
    </xf>
    <xf numFmtId="0" fontId="0" fillId="0" borderId="58" xfId="0" applyBorder="1" applyAlignment="1">
      <alignment horizontal="center"/>
    </xf>
    <xf numFmtId="0" fontId="50" fillId="32" borderId="10" xfId="52" applyFill="1" applyBorder="1" applyAlignment="1">
      <alignment horizontal="center" wrapText="1"/>
    </xf>
    <xf numFmtId="0" fontId="50" fillId="32" borderId="23" xfId="52" applyFill="1" applyBorder="1" applyAlignment="1">
      <alignment horizontal="center" wrapText="1"/>
    </xf>
    <xf numFmtId="0" fontId="64" fillId="32" borderId="59" xfId="57" applyFont="1" applyBorder="1" applyAlignment="1">
      <alignment/>
    </xf>
    <xf numFmtId="0" fontId="50" fillId="0" borderId="10" xfId="52"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73</xdr:row>
      <xdr:rowOff>200025</xdr:rowOff>
    </xdr:from>
    <xdr:ext cx="1638300" cy="619125"/>
    <xdr:sp>
      <xdr:nvSpPr>
        <xdr:cNvPr id="1" name="TextBox 1"/>
        <xdr:cNvSpPr txBox="1">
          <a:spLocks noChangeArrowheads="1"/>
        </xdr:cNvSpPr>
      </xdr:nvSpPr>
      <xdr:spPr>
        <a:xfrm>
          <a:off x="9525" y="14287500"/>
          <a:ext cx="1638300" cy="619125"/>
        </a:xfrm>
        <a:prstGeom prst="rect">
          <a:avLst/>
        </a:prstGeom>
        <a:noFill/>
        <a:ln w="9525" cmpd="sng">
          <a:solidFill>
            <a:srgbClr val="404040"/>
          </a:solidFill>
          <a:headEnd type="none"/>
          <a:tailEnd type="none"/>
        </a:ln>
      </xdr:spPr>
      <xdr:txBody>
        <a:bodyPr vertOverflow="clip" wrap="square"/>
        <a:p>
          <a:pPr algn="l">
            <a:defRPr/>
          </a:pPr>
          <a:r>
            <a:rPr lang="en-US" cap="none" sz="1200" b="0" i="0" u="none" baseline="0">
              <a:solidFill>
                <a:srgbClr val="000000"/>
              </a:solidFill>
              <a:latin typeface="Cambria Math"/>
              <a:ea typeface="Cambria Math"/>
              <a:cs typeface="Cambria Math"/>
            </a:rPr>
            <a:t>V</a:t>
          </a:r>
          <a:r>
            <a:rPr lang="en-US" cap="none" sz="1200" b="0" i="0" u="none" baseline="-25000">
              <a:solidFill>
                <a:srgbClr val="000000"/>
              </a:solidFill>
              <a:latin typeface="Cambria Math"/>
              <a:ea typeface="Cambria Math"/>
              <a:cs typeface="Cambria Math"/>
            </a:rPr>
            <a:t>e</a:t>
          </a:r>
          <a:r>
            <a:rPr lang="en-US" cap="none" sz="1200" b="0" i="0" u="none" baseline="-2500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(I-O)</a:t>
          </a:r>
          <a:r>
            <a:rPr lang="en-US" cap="none" sz="1200" b="0" i="0" u="none" baseline="0">
              <a:solidFill>
                <a:srgbClr val="000000"/>
              </a:solidFill>
              <a:latin typeface="Cambria Math"/>
              <a:ea typeface="Cambria Math"/>
              <a:cs typeface="Cambria Math"/>
            </a:rPr>
            <a:t>)</a:t>
          </a:r>
          <a:r>
            <a:rPr lang="en-US" cap="none" sz="1200" b="0" i="0" u="none" baseline="0">
              <a:solidFill>
                <a:srgbClr val="000000"/>
              </a:solidFill>
              <a:latin typeface="Calibri"/>
              <a:ea typeface="Calibri"/>
              <a:cs typeface="Calibri"/>
            </a:rPr>
            <a:t> + </a:t>
          </a:r>
          <a:r>
            <a:rPr lang="en-US" cap="none" sz="1200" b="0" i="0" u="none" baseline="0">
              <a:solidFill>
                <a:srgbClr val="000000"/>
              </a:solidFill>
              <a:latin typeface="Cambria Math"/>
              <a:ea typeface="Cambria Math"/>
              <a:cs typeface="Cambria Math"/>
            </a:rPr>
            <a:t>V</a:t>
          </a:r>
          <a:r>
            <a:rPr lang="en-US" cap="none" sz="1200" b="0" i="0" u="none" baseline="-25000">
              <a:solidFill>
                <a:srgbClr val="000000"/>
              </a:solidFill>
              <a:latin typeface="Cambria Math"/>
              <a:ea typeface="Cambria Math"/>
              <a:cs typeface="Cambria Math"/>
            </a:rPr>
            <a:t>e</a:t>
          </a:r>
          <a:r>
            <a:rPr lang="en-US" cap="none" sz="1200" b="0" i="0" u="none" baseline="-25000">
              <a:solidFill>
                <a:srgbClr val="000000"/>
              </a:solidFill>
              <a:latin typeface="Cambria Math"/>
              <a:ea typeface="Cambria Math"/>
              <a:cs typeface="Cambria Math"/>
            </a:rPr>
            <a:t>/</a:t>
          </a:r>
          <a:r>
            <a:rPr lang="en-US" cap="none" sz="1200" b="0" i="0" u="none" baseline="0">
              <a:solidFill>
                <a:srgbClr val="000000"/>
              </a:solidFill>
              <a:latin typeface="Cambria Math"/>
              <a:ea typeface="Cambria Math"/>
              <a:cs typeface="Cambria Math"/>
            </a:rPr>
            <a:t>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pump on + pump off</a:t>
          </a:r>
        </a:p>
      </xdr:txBody>
    </xdr:sp>
    <xdr:clientData/>
  </xdr:oneCellAnchor>
  <xdr:twoCellAnchor editAs="absolute">
    <xdr:from>
      <xdr:col>0</xdr:col>
      <xdr:colOff>47625</xdr:colOff>
      <xdr:row>1</xdr:row>
      <xdr:rowOff>9525</xdr:rowOff>
    </xdr:from>
    <xdr:to>
      <xdr:col>9</xdr:col>
      <xdr:colOff>295275</xdr:colOff>
      <xdr:row>61</xdr:row>
      <xdr:rowOff>161925</xdr:rowOff>
    </xdr:to>
    <xdr:sp>
      <xdr:nvSpPr>
        <xdr:cNvPr id="2" name="TextBox 3"/>
        <xdr:cNvSpPr txBox="1">
          <a:spLocks noChangeArrowheads="1"/>
        </xdr:cNvSpPr>
      </xdr:nvSpPr>
      <xdr:spPr>
        <a:xfrm>
          <a:off x="47625" y="200025"/>
          <a:ext cx="9163050" cy="11591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hydropneumatic tank is a pressure vessel connected to a water system and containing water in the lower portion and air in the top portion.  When the tank is being filled from the pump, the water volume increases and the air is compressed.  When the pump is turned off, the compressed air maintains pressure in the system until the water drains and the pressure drops.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Hydropneumatic tanks typically only provide very limited equalization and therefore  should not be considered to be effective storage facilities for such purposes.  Whenever possible, hydropneumatic tanks should not be a substitute for a properly sized atmospheric storage tank.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Rule 62-555.320(20) in the Florida Administrative Code (F.A.C.)
</a:t>
          </a:r>
          <a:r>
            <a:rPr lang="en-US" cap="none" sz="1100" b="0" i="0" u="none" baseline="0">
              <a:solidFill>
                <a:srgbClr val="000000"/>
              </a:solidFill>
              <a:latin typeface="Calibri"/>
              <a:ea typeface="Calibri"/>
              <a:cs typeface="Calibri"/>
            </a:rPr>
            <a:t>New hydropneumatic tanks, including bladder - or diaphragm-type tanks, shall be designed and constructed in accordance with Section 7.2 in </a:t>
          </a:r>
          <a:r>
            <a:rPr lang="en-US" cap="none" sz="1100" b="0" i="1" u="none" baseline="0">
              <a:solidFill>
                <a:srgbClr val="000000"/>
              </a:solidFill>
              <a:latin typeface="Calibri"/>
              <a:ea typeface="Calibri"/>
              <a:cs typeface="Calibri"/>
            </a:rPr>
            <a:t>Recommended Standards for Water Works</a:t>
          </a:r>
          <a:r>
            <a:rPr lang="en-US" cap="none" sz="1100" b="0" i="0" u="none" baseline="0">
              <a:solidFill>
                <a:srgbClr val="000000"/>
              </a:solidFill>
              <a:latin typeface="Calibri"/>
              <a:ea typeface="Calibri"/>
              <a:cs typeface="Calibri"/>
            </a:rPr>
            <a:t> as incorporated into Rule 62-555.330, F.A.C., except that:
</a:t>
          </a:r>
          <a:r>
            <a:rPr lang="en-US" cap="none" sz="1100" b="0" i="0" u="none" baseline="0">
              <a:solidFill>
                <a:srgbClr val="000000"/>
              </a:solidFill>
              <a:latin typeface="Calibri"/>
              <a:ea typeface="Calibri"/>
              <a:cs typeface="Calibri"/>
            </a:rPr>
            <a:t>(a) The tanks need not be housed.
</a:t>
          </a:r>
          <a:r>
            <a:rPr lang="en-US" cap="none" sz="1100" b="0" i="0" u="none" baseline="0">
              <a:solidFill>
                <a:srgbClr val="000000"/>
              </a:solidFill>
              <a:latin typeface="Calibri"/>
              <a:ea typeface="Calibri"/>
              <a:cs typeface="Calibri"/>
            </a:rPr>
            <a:t>(b) Tanks ...shall have an automatic air or pressure relief valve.
</a:t>
          </a:r>
          <a:r>
            <a:rPr lang="en-US" cap="none" sz="1100" b="0" i="0" u="none" baseline="0">
              <a:solidFill>
                <a:srgbClr val="000000"/>
              </a:solidFill>
              <a:latin typeface="Calibri"/>
              <a:ea typeface="Calibri"/>
              <a:cs typeface="Calibri"/>
            </a:rPr>
            <a:t>(c) Bladder- or diaphragm-type tanks need not have an access manhole, water sight glass, or means for adding air other than a recharging valve.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 to: 62-555.350(2) for maintenance requirements, 62-555.350(12)(c) for  inspections,  62-555.520(4)(a)3c for water demand.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Storage Requirements tab to determine if additional storage  is needed.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t>
          </a:r>
          <a:r>
            <a:rPr lang="en-US" cap="none" sz="1100" b="1" i="1" u="none" baseline="0">
              <a:solidFill>
                <a:srgbClr val="000000"/>
              </a:solidFill>
              <a:latin typeface="Calibri"/>
              <a:ea typeface="Calibri"/>
              <a:cs typeface="Calibri"/>
            </a:rPr>
            <a:t>Recommended Standards for Water Works (adopted</a:t>
          </a:r>
          <a:r>
            <a:rPr lang="en-US" cap="none" sz="1100" b="1" i="1" u="none" baseline="0">
              <a:solidFill>
                <a:srgbClr val="000000"/>
              </a:solidFill>
              <a:latin typeface="Calibri"/>
              <a:ea typeface="Calibri"/>
              <a:cs typeface="Calibri"/>
            </a:rPr>
            <a:t> as rule in F.A.C. 62-555.330(3))</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 HYDROPNEUMATIC TANK SYSTEMS 
</a:t>
          </a:r>
          <a:r>
            <a:rPr lang="en-US" cap="none" sz="1100" b="0" i="0" u="none" baseline="0">
              <a:solidFill>
                <a:srgbClr val="000000"/>
              </a:solidFill>
              <a:latin typeface="Calibri"/>
              <a:ea typeface="Calibri"/>
              <a:cs typeface="Calibri"/>
            </a:rPr>
            <a:t>Hydropneumatic (pressure) tanks, when provided as the only water storage are acceptable only in very small water systems. Systems serving more than 150 living units should have ground or elevated storage designed in accordance with Section 7.1 or 7.3. Hydropneumatic tank storage is not to be permitted for fire protection purposes. Pressure tanks shall meet ASME code requirements or an equivalent requirement of state and local laws and regulations for the construction and installation of unfired pressure vessels. Non-ASME, factory-built hydropneumatic tanks may be allowed if approved by the reviewing authority. 
</a:t>
          </a:r>
          <a:r>
            <a:rPr lang="en-US" cap="none" sz="1000" b="0" i="1" u="none" baseline="0">
              <a:solidFill>
                <a:srgbClr val="000000"/>
              </a:solidFill>
              <a:latin typeface="Calibri"/>
              <a:ea typeface="Calibri"/>
              <a:cs typeface="Calibri"/>
            </a:rPr>
            <a:t>Note: All new PWS hydropneumatic tanks must meet either the ASME code requirements for unfired pressure vessels or ANSI/Water Systems Council (WSC) Standard PST 2000, Pressurized Water Storage Tank.  ANSI/WSC PST 2000 applies only to tanks with volumes not exceeding 120 gallons, with a maximum factory pre-charge pressure of 40 psig, and with a maximum working pressure of 75 – 140 psig.  The WSC maintains a list of tanks meeting WSC PST 2000 .  See link below.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7.2.1 Location
</a:t>
          </a:r>
          <a:r>
            <a:rPr lang="en-US" cap="none" sz="1100" b="0" i="0" u="none" baseline="0">
              <a:solidFill>
                <a:srgbClr val="000000"/>
              </a:solidFill>
              <a:latin typeface="Calibri"/>
              <a:ea typeface="Calibri"/>
              <a:cs typeface="Calibri"/>
            </a:rPr>
            <a:t>The tank shall be located above normal ground surface.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7.2.2 System sizing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The capacity of the wells and pumps in a hydropneumatic system should be at least ten times the average daily consumption rate </a:t>
          </a:r>
          <a:r>
            <a:rPr lang="en-US" cap="none" sz="1100" b="0" i="1" u="none" baseline="0">
              <a:solidFill>
                <a:srgbClr val="000000"/>
              </a:solidFill>
              <a:latin typeface="Calibri"/>
              <a:ea typeface="Calibri"/>
              <a:cs typeface="Calibri"/>
            </a:rPr>
            <a:t>(Peak Instantaneous Demand</a:t>
          </a:r>
          <a:r>
            <a:rPr lang="en-US" cap="none" sz="1100" b="0" i="0" u="none" baseline="0">
              <a:solidFill>
                <a:srgbClr val="000000"/>
              </a:solidFill>
              <a:latin typeface="Calibri"/>
              <a:ea typeface="Calibri"/>
              <a:cs typeface="Calibri"/>
            </a:rPr>
            <a:t>) .   </a:t>
          </a:r>
          <a:r>
            <a:rPr lang="en-US" cap="none" sz="1000" b="0" i="1" u="none" baseline="0">
              <a:solidFill>
                <a:srgbClr val="000000"/>
              </a:solidFill>
              <a:latin typeface="Calibri"/>
              <a:ea typeface="Calibri"/>
              <a:cs typeface="Calibri"/>
            </a:rPr>
            <a:t>Note: </a:t>
          </a:r>
          <a:r>
            <a:rPr lang="en-US" cap="none" sz="1000" b="0" i="1" u="none" baseline="0">
              <a:solidFill>
                <a:srgbClr val="000000"/>
              </a:solidFill>
              <a:latin typeface="Calibri"/>
              <a:ea typeface="Calibri"/>
              <a:cs typeface="Calibri"/>
            </a:rPr>
            <a:t>depending on the deisgn criteria, </a:t>
          </a:r>
          <a:r>
            <a:rPr lang="en-US" cap="none" sz="1000" b="0" i="1" u="none" baseline="0">
              <a:solidFill>
                <a:srgbClr val="000000"/>
              </a:solidFill>
              <a:latin typeface="Calibri"/>
              <a:ea typeface="Calibri"/>
              <a:cs typeface="Calibri"/>
            </a:rPr>
            <a:t>PID may also be determined using </a:t>
          </a:r>
          <a:r>
            <a:rPr lang="en-US" cap="none" sz="1000" b="0" i="1" u="none" baseline="0">
              <a:solidFill>
                <a:srgbClr val="000000"/>
              </a:solidFill>
              <a:latin typeface="Calibri"/>
              <a:ea typeface="Calibri"/>
              <a:cs typeface="Calibri"/>
            </a:rPr>
            <a:t>USACE "Design of Small Water Systems", Figure 4-1.  In some instances conventional hydro tanks without added air may not allow minimum pump cyyle time.</a:t>
          </a:r>
          <a:r>
            <a:rPr lang="en-US" cap="none" sz="10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The gross volume of the hydropneumatic tank, in gallons, should be at least ten times the capacity of the largest pump, rated in gallons per minute. For example, a 250 gpm pump should have a 2,500 gallon pressure tank, unless other measures (e.g., variable speed drives in conjunction with the pump motors) are provided to meet the maximum demand. 
</a:t>
          </a:r>
          <a:r>
            <a:rPr lang="en-US" cap="none" sz="1100" b="0" i="0" u="none" baseline="0">
              <a:solidFill>
                <a:srgbClr val="000000"/>
              </a:solidFill>
              <a:latin typeface="Calibri"/>
              <a:ea typeface="Calibri"/>
              <a:cs typeface="Calibri"/>
            </a:rPr>
            <a:t>c. Sizing of hydropneumatic storage tanks must consider the need for disinfectant contact time.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7.2.3 Piping 
</a:t>
          </a:r>
          <a:r>
            <a:rPr lang="en-US" cap="none" sz="1100" b="0" i="0" u="none" baseline="0">
              <a:solidFill>
                <a:srgbClr val="000000"/>
              </a:solidFill>
              <a:latin typeface="Calibri"/>
              <a:ea typeface="Calibri"/>
              <a:cs typeface="Calibri"/>
            </a:rPr>
            <a:t>The hydropneumatic tank(s) shall have bypass piping to permit operation of the system while the tank is being repaired or painted.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7.2.4 Appurtenances 
</a:t>
          </a:r>
          <a:r>
            <a:rPr lang="en-US" cap="none" sz="1100" b="0" i="0" u="none" baseline="0">
              <a:solidFill>
                <a:srgbClr val="000000"/>
              </a:solidFill>
              <a:latin typeface="Calibri"/>
              <a:ea typeface="Calibri"/>
              <a:cs typeface="Calibri"/>
            </a:rPr>
            <a:t>Each tank shall have an access manhole, a drain, and control equipment consisting of a pressure gauge, water sight glass, automatic or manual air blow-off, means for adding air, and pressure operated start-stop controls for the pumps. A pressure relief valve shall be installed and be capable of handling the full pumpage rate of flow at the pressure vessel design limit. Where practical the access manhole should be 24 inches in diameter.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effective, or drawdown volume</a:t>
          </a:r>
          <a:r>
            <a:rPr lang="en-US" cap="none" sz="1100" b="0" i="0" u="none" baseline="0">
              <a:solidFill>
                <a:srgbClr val="000000"/>
              </a:solidFill>
              <a:latin typeface="Calibri"/>
              <a:ea typeface="Calibri"/>
              <a:cs typeface="Calibri"/>
            </a:rPr>
            <a:t> is </a:t>
          </a:r>
          <a:r>
            <a:rPr lang="en-US" cap="none" sz="1100" b="0" i="0" u="none" baseline="0">
              <a:solidFill>
                <a:srgbClr val="000000"/>
              </a:solidFill>
              <a:latin typeface="Calibri"/>
              <a:ea typeface="Calibri"/>
              <a:cs typeface="Calibri"/>
            </a:rPr>
            <a:t>the amount of useable water that can be drawn from a hydro-pneumatic tank from the time the pressure switch cuts out, turning the pump off, until the pressure switch cuts back in, turning on the pump,</a:t>
          </a:r>
          <a:r>
            <a:rPr lang="en-US" cap="none" sz="1100" b="0" i="0" u="none" baseline="0">
              <a:solidFill>
                <a:srgbClr val="000000"/>
              </a:solidFill>
              <a:latin typeface="Calibri"/>
              <a:ea typeface="Calibri"/>
              <a:cs typeface="Calibri"/>
            </a:rPr>
            <a:t> i.e., the </a:t>
          </a:r>
          <a:r>
            <a:rPr lang="en-US" cap="none" sz="1100" b="0" i="0" u="none" baseline="0">
              <a:solidFill>
                <a:srgbClr val="000000"/>
              </a:solidFill>
              <a:latin typeface="Calibri"/>
              <a:ea typeface="Calibri"/>
              <a:cs typeface="Calibri"/>
            </a:rPr>
            <a:t>, the amount of water delivered between pump shutdown and start.  The amount of drawdown capacity is determined by Boyle’s Law, which states that as the volume of the air cushion in a tank decreases, the pressure of that air cushion increases.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Boyle's Law expresses general air and water volumes in a hydropneumatic tank.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V</a:t>
          </a:r>
          <a:r>
            <a:rPr lang="en-US" cap="none" sz="1100" b="0" i="1" u="none" baseline="-2500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 effective  volume
</a:t>
          </a:r>
          <a:r>
            <a:rPr lang="en-US" cap="none" sz="1100" b="0" i="1" u="none" baseline="0">
              <a:solidFill>
                <a:srgbClr val="000000"/>
              </a:solidFill>
              <a:latin typeface="Calibri"/>
              <a:ea typeface="Calibri"/>
              <a:cs typeface="Calibri"/>
            </a:rPr>
            <a:t>V</a:t>
          </a:r>
          <a:r>
            <a:rPr lang="en-US" cap="none" sz="1100" b="0" i="1" u="none" baseline="-2500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 gross tank volume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a:t>
          </a:r>
          <a:r>
            <a:rPr lang="en-US" cap="none" sz="1100" b="0" i="1" u="none" baseline="-25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pre-charge pressure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a:t>
          </a:r>
          <a:r>
            <a:rPr lang="en-US" cap="none" sz="1100" b="0" i="1"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 cut-in pressure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a:t>
          </a:r>
          <a:r>
            <a:rPr lang="en-US" cap="none" sz="1100" b="0" i="1" u="none" baseline="-25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 cut-out pressure
</a:t>
          </a:r>
          <a:r>
            <a:rPr lang="en-US" cap="none" sz="900" b="0" i="1" u="none" baseline="0">
              <a:solidFill>
                <a:srgbClr val="000000"/>
              </a:solidFill>
              <a:latin typeface="Calibri"/>
              <a:ea typeface="Calibri"/>
              <a:cs typeface="Calibri"/>
            </a:rPr>
            <a:t>*  A small water volume may exist below cut-on pressure and pressure needed to maintain minimum system pressure, depending on pre-charge.
</a:t>
          </a:r>
          <a:r>
            <a:rPr lang="en-US" cap="none" sz="1000" b="0" i="0" u="none" baseline="0">
              <a:solidFill>
                <a:srgbClr val="000000"/>
              </a:solidFill>
              <a:latin typeface="Calibri"/>
              <a:ea typeface="Calibri"/>
              <a:cs typeface="Calibri"/>
            </a:rPr>
            <a:t>Notes:</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Pump starts should be no more than 7-10 starts per hour, and run time at least 1-2 minute minutes, depending on horse power and pump manufacturer's recommendations.
</a:t>
          </a:r>
          <a:r>
            <a:rPr lang="en-US" cap="none" sz="1000" b="0" i="0" u="none" baseline="0">
              <a:solidFill>
                <a:srgbClr val="000000"/>
              </a:solidFill>
              <a:latin typeface="Calibri"/>
              <a:ea typeface="Calibri"/>
              <a:cs typeface="Calibri"/>
            </a:rPr>
            <a:t>Verify minimum flow rate around motor for proper cooling.
</a:t>
          </a:r>
          <a:r>
            <a:rPr lang="en-US" cap="none" sz="1000" b="0" i="0" u="none" baseline="0">
              <a:solidFill>
                <a:srgbClr val="000000"/>
              </a:solidFill>
              <a:latin typeface="Calibri"/>
              <a:ea typeface="Calibri"/>
              <a:cs typeface="Calibri"/>
            </a:rPr>
            <a:t>Well with high static level may require throttling valve to prevent upthrust.  Refer to manufacturer's recommendations.
</a:t>
          </a:r>
          <a:r>
            <a:rPr lang="en-US" cap="none" sz="1000" b="0" i="0" u="none" baseline="0">
              <a:solidFill>
                <a:srgbClr val="000000"/>
              </a:solidFill>
              <a:latin typeface="Calibri"/>
              <a:ea typeface="Calibri"/>
              <a:cs typeface="Calibri"/>
            </a:rPr>
            <a:t>Pump must be placed at least 5-feet below  drawdown level, and at least 10-feet above bottom of well.</a:t>
          </a:r>
        </a:p>
      </xdr:txBody>
    </xdr:sp>
    <xdr:clientData/>
  </xdr:twoCellAnchor>
  <xdr:twoCellAnchor editAs="absolute">
    <xdr:from>
      <xdr:col>0</xdr:col>
      <xdr:colOff>19050</xdr:colOff>
      <xdr:row>49</xdr:row>
      <xdr:rowOff>57150</xdr:rowOff>
    </xdr:from>
    <xdr:to>
      <xdr:col>0</xdr:col>
      <xdr:colOff>1381125</xdr:colOff>
      <xdr:row>51</xdr:row>
      <xdr:rowOff>180975</xdr:rowOff>
    </xdr:to>
    <xdr:sp>
      <xdr:nvSpPr>
        <xdr:cNvPr id="3" name="TextBox 2"/>
        <xdr:cNvSpPr txBox="1">
          <a:spLocks noChangeArrowheads="1"/>
        </xdr:cNvSpPr>
      </xdr:nvSpPr>
      <xdr:spPr>
        <a:xfrm>
          <a:off x="19050" y="9401175"/>
          <a:ext cx="1362075"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"V</a:t>
          </a:r>
          <a:r>
            <a:rPr lang="en-US" cap="none" sz="1100" b="0" i="0" u="none" baseline="-25000">
              <a:solidFill>
                <a:srgbClr val="000000"/>
              </a:solidFill>
              <a:latin typeface="Cambria Math"/>
              <a:ea typeface="Cambria Math"/>
              <a:cs typeface="Cambria Math"/>
            </a:rPr>
            <a:t>e</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V</a:t>
          </a:r>
          <a:r>
            <a:rPr lang="en-US" cap="none" sz="1100" b="0" i="0" u="none" baseline="-25000">
              <a:solidFill>
                <a:srgbClr val="000000"/>
              </a:solidFill>
              <a:latin typeface="Cambria Math"/>
              <a:ea typeface="Cambria Math"/>
              <a:cs typeface="Cambria Math"/>
            </a:rPr>
            <a:t>t</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1</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2</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3</a:t>
          </a:r>
          <a:r>
            <a:rPr lang="en-US" cap="none" sz="1100" b="0" i="0" u="none" baseline="0">
              <a:solidFill>
                <a:srgbClr val="000000"/>
              </a:solidFill>
              <a:latin typeface="Cambria Math"/>
              <a:ea typeface="Cambria Math"/>
              <a:cs typeface="Cambria Math"/>
            </a:rPr>
            <a:t>P</a:t>
          </a:r>
          <a:r>
            <a:rPr lang="en-US" cap="none" sz="1100" b="0" i="0" u="none" baseline="-25000">
              <a:solidFill>
                <a:srgbClr val="000000"/>
              </a:solidFill>
              <a:latin typeface="Cambria Math"/>
              <a:ea typeface="Cambria Math"/>
              <a:cs typeface="Cambria Math"/>
            </a:rPr>
            <a:t>2</a:t>
          </a:r>
          <a:r>
            <a:rPr lang="en-US" cap="none" sz="1100" b="0" i="0" u="none" baseline="-25000">
              <a:solidFill>
                <a:srgbClr val="000000"/>
              </a:solidFill>
              <a:latin typeface="Cambria Math"/>
              <a:ea typeface="Cambria Math"/>
              <a:cs typeface="Cambria Math"/>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12</xdr:col>
      <xdr:colOff>95250</xdr:colOff>
      <xdr:row>44</xdr:row>
      <xdr:rowOff>142875</xdr:rowOff>
    </xdr:to>
    <xdr:sp>
      <xdr:nvSpPr>
        <xdr:cNvPr id="1" name="TextBox 1"/>
        <xdr:cNvSpPr txBox="1">
          <a:spLocks noChangeArrowheads="1"/>
        </xdr:cNvSpPr>
      </xdr:nvSpPr>
      <xdr:spPr>
        <a:xfrm>
          <a:off x="47625" y="238125"/>
          <a:ext cx="8515350" cy="832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Persons preparing a capacity analysis report should consider, and coordinate appropriate aspects of the report with, applicable local government comprehensive plans and applicable regional water supply plans prepared by water management districts.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Rule 62-555.320(6):
</a:t>
          </a:r>
          <a:r>
            <a:rPr lang="en-US" cap="none" sz="1100" b="0" i="0" u="none" baseline="0">
              <a:solidFill>
                <a:srgbClr val="000000"/>
              </a:solidFill>
              <a:latin typeface="Calibri"/>
              <a:ea typeface="Calibri"/>
              <a:cs typeface="Calibri"/>
            </a:rPr>
            <a:t>The total capacity</a:t>
          </a:r>
          <a:r>
            <a:rPr lang="en-US" cap="none" sz="1100" b="0" i="0" u="none" baseline="0">
              <a:solidFill>
                <a:srgbClr val="000000"/>
              </a:solidFill>
              <a:latin typeface="Calibri"/>
              <a:ea typeface="Calibri"/>
              <a:cs typeface="Calibri"/>
            </a:rPr>
            <a:t> of all water source and treatment facilities connected to a water system shall at least equal the water system's design maximum-day water demand (including design fire flow demand if fire protection is bring provided).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Additionaly</a:t>
          </a:r>
          <a:r>
            <a:rPr lang="en-US" cap="none" sz="1100" b="0" i="0" u="none" baseline="0">
              <a:solidFill>
                <a:srgbClr val="000000"/>
              </a:solidFill>
              <a:latin typeface="Calibri"/>
              <a:ea typeface="Calibri"/>
              <a:cs typeface="Calibri"/>
            </a:rPr>
            <a:t>, 62-555.320(19) storage requirements apply.
</a:t>
          </a:r>
          <a:r>
            <a:rPr lang="en-US" cap="none" sz="1100" b="0" i="0" u="none" baseline="0">
              <a:solidFill>
                <a:srgbClr val="000000"/>
              </a:solidFill>
              <a:latin typeface="Calibri"/>
              <a:ea typeface="Calibri"/>
              <a:cs typeface="Calibri"/>
            </a:rPr>
            <a:t>For small</a:t>
          </a:r>
          <a:r>
            <a:rPr lang="en-US" cap="none" sz="1100" b="0" i="0" u="none" baseline="0">
              <a:solidFill>
                <a:srgbClr val="000000"/>
              </a:solidFill>
              <a:latin typeface="Calibri"/>
              <a:ea typeface="Calibri"/>
              <a:cs typeface="Calibri"/>
            </a:rPr>
            <a:t> hydro systems: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Rule 62-555.320(19)(b)2…
</a:t>
          </a:r>
          <a:r>
            <a:rPr lang="en-US" cap="none" sz="1100" b="0" i="0" u="none" baseline="0">
              <a:solidFill>
                <a:srgbClr val="000000"/>
              </a:solidFill>
              <a:latin typeface="Calibri"/>
              <a:ea typeface="Calibri"/>
              <a:cs typeface="Calibri"/>
            </a:rPr>
            <a:t>For water systems that are using hydropneumatic tanks and that were permitted before August 28, 2003, no finished-water storage capacity is required if the source, treatment, and finished-water pumping facilities themselves can meet peak-hour water demand for at least four consecutive hours.  For systems that are using hydropneumatic tanks, the well pump and treatment facilities </a:t>
          </a:r>
          <a:r>
            <a:rPr lang="en-US" cap="none" sz="1100" b="0" i="0" u="sng" baseline="0">
              <a:solidFill>
                <a:srgbClr val="000000"/>
              </a:solidFill>
              <a:latin typeface="Calibri"/>
              <a:ea typeface="Calibri"/>
              <a:cs typeface="Calibri"/>
            </a:rPr>
            <a:t>almost always</a:t>
          </a:r>
          <a:r>
            <a:rPr lang="en-US" cap="none" sz="1100" b="0" i="0" u="none" baseline="0">
              <a:solidFill>
                <a:srgbClr val="000000"/>
              </a:solidFill>
              <a:latin typeface="Calibri"/>
              <a:ea typeface="Calibri"/>
              <a:cs typeface="Calibri"/>
            </a:rPr>
            <a:t> are designed to meet at least the peak-hour demand (which generally is approximately four times the annual average daily demand).  If the well pump and treatment facilities cannot meet the peak-hour demand, the required effective storage volume in the hydropneumatic tank 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{(peak-hour demand, gpm) – (well pump capacity, gpm)} * (240 minutes)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water systems that are using hydropneumatic tanks and that are permitted after August 28, 2003, no finished-water storage capacity is required if the source, treatment, and finished-water pumping facilities themselves can meet peak-hour water demand for at least four consecutive hours </a:t>
          </a:r>
          <a:r>
            <a:rPr lang="en-US" cap="none" sz="1100" b="0" i="0" u="sng" baseline="0">
              <a:solidFill>
                <a:srgbClr val="000000"/>
              </a:solidFill>
              <a:latin typeface="Calibri"/>
              <a:ea typeface="Calibri"/>
              <a:cs typeface="Calibri"/>
            </a:rPr>
            <a:t>and can meet peak instantaneous demand for at least 20 minutes</a:t>
          </a:r>
          <a:r>
            <a:rPr lang="en-US" cap="none" sz="1100" b="0" i="0" u="none" baseline="0">
              <a:solidFill>
                <a:srgbClr val="000000"/>
              </a:solidFill>
              <a:latin typeface="Calibri"/>
              <a:ea typeface="Calibri"/>
              <a:cs typeface="Calibri"/>
            </a:rPr>
            <a:t>.  For systems that are using hydropneumatic tanks, the well pump and treatment facilities </a:t>
          </a:r>
          <a:r>
            <a:rPr lang="en-US" cap="none" sz="1100" b="0" i="0" u="sng" baseline="0">
              <a:solidFill>
                <a:srgbClr val="000000"/>
              </a:solidFill>
              <a:latin typeface="Calibri"/>
              <a:ea typeface="Calibri"/>
              <a:cs typeface="Calibri"/>
            </a:rPr>
            <a:t>almost always</a:t>
          </a:r>
          <a:r>
            <a:rPr lang="en-US" cap="none" sz="1100" b="0" i="0" u="none" baseline="0">
              <a:solidFill>
                <a:srgbClr val="000000"/>
              </a:solidFill>
              <a:latin typeface="Calibri"/>
              <a:ea typeface="Calibri"/>
              <a:cs typeface="Calibri"/>
            </a:rPr>
            <a:t> are designed to meet a least the peak-hour demand (which generally is approximately four times the annual average daily demand) and should be designed to meet the peak instantaneous demand (which generally is approximately 10 times the annual average daily demand and hence the recommendation in Section 7.2.2a of </a:t>
          </a:r>
          <a:r>
            <a:rPr lang="en-US" cap="none" sz="1100" b="0" i="1" u="none" baseline="0">
              <a:solidFill>
                <a:srgbClr val="000000"/>
              </a:solidFill>
              <a:latin typeface="Calibri"/>
              <a:ea typeface="Calibri"/>
              <a:cs typeface="Calibri"/>
            </a:rPr>
            <a:t>Recommended Standards for Water Works</a:t>
          </a:r>
          <a:r>
            <a:rPr lang="en-US" cap="none" sz="1100" b="0" i="0" u="none" baseline="0">
              <a:solidFill>
                <a:srgbClr val="000000"/>
              </a:solidFill>
              <a:latin typeface="Calibri"/>
              <a:ea typeface="Calibri"/>
              <a:cs typeface="Calibri"/>
            </a:rPr>
            <a:t>).  If the well pump and treatment facilities can meet the peak-hour demand but cannot meet the peak instantaneous demand, the required effective storage volume in the hydropneumatic tank 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{(peak instantaneous demand, gpm) – (well pump capacity, gpm )} * (20 minutes)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Projections of maximum-day or peak-hour water demand usually are made by multiplying projections of annual average daily water demand by an appropriate peaking factor.  Peaking factors vary depending upon PWS size, the extent of commercialization and industrialization, etc.  Therefore, maximum-day to average-day peaking factors should be determined specifically for each PWS by looking at past water production data for the PWS.  (According to </a:t>
          </a:r>
          <a:r>
            <a:rPr lang="en-US" cap="none" sz="1100" b="0" i="1" u="none" baseline="0">
              <a:solidFill>
                <a:srgbClr val="000000"/>
              </a:solidFill>
              <a:latin typeface="Calibri"/>
              <a:ea typeface="Calibri"/>
              <a:cs typeface="Calibri"/>
            </a:rPr>
            <a:t>Water Distribution Systems Handbook</a:t>
          </a:r>
          <a:r>
            <a:rPr lang="en-US" cap="none" sz="1100" b="0" i="0" u="none" baseline="0">
              <a:solidFill>
                <a:srgbClr val="000000"/>
              </a:solidFill>
              <a:latin typeface="Calibri"/>
              <a:ea typeface="Calibri"/>
              <a:cs typeface="Calibri"/>
            </a:rPr>
            <a:t>, which is incorporated as an engineering reference into Rule 62-555.330, F.A.C., maximum-day water demand typically ranges from 1.5 to 3.5 times average daily water demand.)  Peak-hour to average-day peaking factors should be determined specifically for each PWS based upon flow measurement data if possible; but oftentimes, peak-hour to average-day peaking factors will have to be estimated.  (According to </a:t>
          </a:r>
          <a:r>
            <a:rPr lang="en-US" cap="none" sz="1100" b="0" i="1" u="none" baseline="0">
              <a:solidFill>
                <a:srgbClr val="000000"/>
              </a:solidFill>
              <a:latin typeface="Calibri"/>
              <a:ea typeface="Calibri"/>
              <a:cs typeface="Calibri"/>
            </a:rPr>
            <a:t>Water Distribution Systems Handbook</a:t>
          </a:r>
          <a:r>
            <a:rPr lang="en-US" cap="none" sz="1100" b="0" i="0" u="none" baseline="0">
              <a:solidFill>
                <a:srgbClr val="000000"/>
              </a:solidFill>
              <a:latin typeface="Calibri"/>
              <a:ea typeface="Calibri"/>
              <a:cs typeface="Calibri"/>
            </a:rPr>
            <a:t>, peak-hour water demand typically ranges from 2.0 to 7.0 times average daily water demand.) Finished-water storage need is the finished-water storage capacity needed for operational equalization to meet peak water demand and comply with subsection 62-555.320(19), F.A.C., plus finished-water storage capacity needed to meet any fire-flow requirements.  
</a:t>
          </a:r>
          <a:r>
            <a:rPr lang="en-US" cap="none" sz="1100" b="0" i="0" u="none" baseline="0">
              <a:solidFill>
                <a:srgbClr val="000000"/>
              </a:solidFill>
              <a:latin typeface="Calibri"/>
              <a:ea typeface="Calibri"/>
              <a:cs typeface="Calibri"/>
            </a:rPr>
            <a:t>Finished-water storage needed to meet fire-flow requirements can be calculated using the equation…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FS = (NFFR + MDD – TPC) (NFFD)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FS = fire storage, NFFR = needed fire-flow rate, MDD = maximum-day demand, TPC = treatment plant capacity (i.e., total maximum-day or peak capacity of a PWS’s treatment plants), and NFFD = needed fire-flow duration.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 to the DEP "Capacity</a:t>
          </a:r>
          <a:r>
            <a:rPr lang="en-US" cap="none" sz="1100" b="0" i="0" u="none" baseline="0">
              <a:solidFill>
                <a:srgbClr val="000000"/>
              </a:solidFill>
              <a:latin typeface="Calibri"/>
              <a:ea typeface="Calibri"/>
              <a:cs typeface="Calibri"/>
            </a:rPr>
            <a:t> Analysis Report Guideline (2004) for additional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driller.com/CDA/Archives/c04c543281b39010VgnVCM100000f932a8c0____" TargetMode="External" /><Relationship Id="rId2" Type="http://schemas.openxmlformats.org/officeDocument/2006/relationships/hyperlink" Target="http://www.nationaldriller.com/Articles/Column/ffb088dd82398010VgnVCM100000f932a8c0____" TargetMode="External" /><Relationship Id="rId3" Type="http://schemas.openxmlformats.org/officeDocument/2006/relationships/hyperlink" Target="http://www.nationaldriller.com/Articles/Column/BNP_GUID_9-5-2006_A_10000000000001106306" TargetMode="External" /><Relationship Id="rId4" Type="http://schemas.openxmlformats.org/officeDocument/2006/relationships/hyperlink" Target="http://www.tenstatestandards.com/" TargetMode="External" /><Relationship Id="rId5" Type="http://schemas.openxmlformats.org/officeDocument/2006/relationships/hyperlink" Target="https://www.flrules.org/gateway/RuleNo.asp?title=PERMITTING,%20CONSTRUCTION,%20OPERATION,%20AND%20MAINTENANCE%20OF%20PUBLIC%20WATER%20SYSTEMS&amp;ID=62-555.320" TargetMode="External" /><Relationship Id="rId6" Type="http://schemas.openxmlformats.org/officeDocument/2006/relationships/hyperlink" Target="http://dep.state.fl.us/water/drinkingwater/docs/CARGuidelines.pdf" TargetMode="External" /><Relationship Id="rId7" Type="http://schemas.openxmlformats.org/officeDocument/2006/relationships/hyperlink" Target="http://www.watersystemscouncil.org/standards_products.php?std=3" TargetMode="External" /><Relationship Id="rId8" Type="http://schemas.openxmlformats.org/officeDocument/2006/relationships/hyperlink" Target="https://www.flrules.org/gateway/RuleNo.asp?title=PERMITTING,%20CONSTRUCTION,%20OPERATION,%20AND%20MAINTENANCE%20OF%20PUBLIC%20WATER%20SYSTEMS&amp;ID=62-555.320" TargetMode="External" /><Relationship Id="rId9" Type="http://schemas.openxmlformats.org/officeDocument/2006/relationships/hyperlink" Target="http://dep.state.fl.us/water/drinkingwater/docs/CARGuidelines.pdf" TargetMode="External" /><Relationship Id="rId10" Type="http://schemas.openxmlformats.org/officeDocument/2006/relationships/hyperlink" Target="http://www.nationaldriller.com/Articles/Column/ffb088dd82398010VgnVCM100000f932a8c0____" TargetMode="External" /><Relationship Id="rId11" Type="http://schemas.openxmlformats.org/officeDocument/2006/relationships/hyperlink" Target="http://www.nationaldriller.com/CDA/Archives/c04c543281b39010VgnVCM100000f932a8c0____" TargetMode="External" /><Relationship Id="rId12" Type="http://schemas.openxmlformats.org/officeDocument/2006/relationships/hyperlink" Target="http://www.nationaldriller.com/Articles/Column/BNP_GUID_9-5-2006_A_10000000000001106306" TargetMode="External" /><Relationship Id="rId13" Type="http://schemas.openxmlformats.org/officeDocument/2006/relationships/hyperlink" Target="http://www.watersystemscouncil.org/standards_products.php?std=3" TargetMode="External" /><Relationship Id="rId14" Type="http://schemas.openxmlformats.org/officeDocument/2006/relationships/hyperlink" Target="http://www.peerlessxnet.com/documents/tibs/TIB-101_Hydro-Pneumatic-Pressure-Systems.pdf" TargetMode="External" /><Relationship Id="rId15" Type="http://schemas.openxmlformats.org/officeDocument/2006/relationships/hyperlink" Target="http://www.aquascience.net/resource/literature/GSSERVICE-2012.pdf" TargetMode="External" /><Relationship Id="rId16" Type="http://schemas.openxmlformats.org/officeDocument/2006/relationships/drawing" Target="../drawings/drawing1.xm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M107"/>
  <sheetViews>
    <sheetView tabSelected="1" zoomScalePageLayoutView="0" workbookViewId="0" topLeftCell="A1">
      <selection activeCell="D85" sqref="D85"/>
    </sheetView>
  </sheetViews>
  <sheetFormatPr defaultColWidth="9.140625" defaultRowHeight="15"/>
  <cols>
    <col min="1" max="1" width="27.00390625" style="0" customWidth="1"/>
    <col min="2" max="2" width="15.28125" style="0" customWidth="1"/>
    <col min="3" max="3" width="17.7109375" style="0" customWidth="1"/>
    <col min="4" max="4" width="10.421875" style="0" customWidth="1"/>
    <col min="5" max="5" width="11.8515625" style="0" customWidth="1"/>
    <col min="6" max="6" width="11.421875" style="0" customWidth="1"/>
    <col min="7" max="7" width="12.140625" style="0" customWidth="1"/>
    <col min="8" max="8" width="18.7109375" style="0" customWidth="1"/>
    <col min="11" max="11" width="11.421875" style="0" customWidth="1"/>
    <col min="12" max="13" width="9.140625" style="0" customWidth="1"/>
  </cols>
  <sheetData>
    <row r="1" ht="15">
      <c r="A1" s="9" t="s">
        <v>23</v>
      </c>
    </row>
    <row r="24" s="2" customFormat="1" ht="15.75"/>
    <row r="25" ht="15">
      <c r="A25" s="3"/>
    </row>
    <row r="26" spans="1:13" ht="15">
      <c r="A26" s="3"/>
      <c r="M26" s="55"/>
    </row>
    <row r="27" ht="15">
      <c r="A27" s="3"/>
    </row>
    <row r="28" ht="15">
      <c r="A28" s="3"/>
    </row>
    <row r="29" ht="15">
      <c r="A29" s="3"/>
    </row>
    <row r="30" ht="15">
      <c r="A30" s="3"/>
    </row>
    <row r="31" ht="15">
      <c r="A31" s="3"/>
    </row>
    <row r="32" ht="15">
      <c r="A32" s="3"/>
    </row>
    <row r="33" ht="15">
      <c r="A33" s="3"/>
    </row>
    <row r="34" ht="15">
      <c r="A34" s="3"/>
    </row>
    <row r="35" ht="15">
      <c r="A35" s="3"/>
    </row>
    <row r="36" ht="15">
      <c r="A36" s="3"/>
    </row>
    <row r="37" ht="15">
      <c r="A37" s="5"/>
    </row>
    <row r="38" ht="15">
      <c r="A38" s="3"/>
    </row>
    <row r="40" spans="1:3" ht="15">
      <c r="A40" s="3"/>
      <c r="C40" s="6"/>
    </row>
    <row r="41" ht="15">
      <c r="A41" s="3"/>
    </row>
    <row r="42" ht="15">
      <c r="A42" s="3"/>
    </row>
    <row r="43" ht="15">
      <c r="A43" s="3"/>
    </row>
    <row r="44" ht="15">
      <c r="A44" s="3"/>
    </row>
    <row r="45" ht="15">
      <c r="A45" s="3"/>
    </row>
    <row r="46" ht="15">
      <c r="A46" s="3"/>
    </row>
    <row r="47" ht="15">
      <c r="A47" s="3"/>
    </row>
    <row r="48" ht="15">
      <c r="A48" s="3"/>
    </row>
    <row r="49" ht="15">
      <c r="A49" s="3"/>
    </row>
    <row r="50" ht="15">
      <c r="A50" s="3"/>
    </row>
    <row r="51" ht="15">
      <c r="A51" s="3"/>
    </row>
    <row r="52" ht="15">
      <c r="A52" s="3"/>
    </row>
    <row r="53" ht="15">
      <c r="A53" s="3"/>
    </row>
    <row r="54" ht="15">
      <c r="A54" s="3"/>
    </row>
    <row r="55" ht="15">
      <c r="A55" s="3"/>
    </row>
    <row r="63" spans="1:10" ht="14.25">
      <c r="A63" s="141" t="s">
        <v>24</v>
      </c>
      <c r="B63" s="142"/>
      <c r="C63" s="142"/>
      <c r="D63" s="143"/>
      <c r="E63" s="143"/>
      <c r="F63" s="143"/>
      <c r="G63" s="143"/>
      <c r="H63" s="143"/>
      <c r="I63" s="143"/>
      <c r="J63" s="143"/>
    </row>
    <row r="64" spans="1:7" ht="15.75" thickBot="1">
      <c r="A64" s="2" t="s">
        <v>99</v>
      </c>
      <c r="G64" s="2" t="s">
        <v>93</v>
      </c>
    </row>
    <row r="65" spans="1:9" ht="15.75">
      <c r="A65" s="50"/>
      <c r="B65" s="71" t="s">
        <v>41</v>
      </c>
      <c r="C65" s="51"/>
      <c r="D65" s="34" t="s">
        <v>5</v>
      </c>
      <c r="G65" s="77" t="s">
        <v>101</v>
      </c>
      <c r="H65" s="127"/>
      <c r="I65" t="s">
        <v>100</v>
      </c>
    </row>
    <row r="66" spans="1:9" ht="15.75">
      <c r="A66" s="36"/>
      <c r="B66" s="70" t="s">
        <v>40</v>
      </c>
      <c r="C66" s="28"/>
      <c r="D66" s="33" t="s">
        <v>5</v>
      </c>
      <c r="G66" s="77" t="s">
        <v>102</v>
      </c>
      <c r="H66" s="127"/>
      <c r="I66" t="s">
        <v>100</v>
      </c>
    </row>
    <row r="67" spans="1:9" ht="14.25">
      <c r="A67" s="37"/>
      <c r="B67" s="38" t="s">
        <v>19</v>
      </c>
      <c r="C67" s="28"/>
      <c r="D67" s="33" t="s">
        <v>5</v>
      </c>
      <c r="G67" s="77" t="s">
        <v>97</v>
      </c>
      <c r="H67" s="128"/>
      <c r="I67" t="s">
        <v>94</v>
      </c>
    </row>
    <row r="68" spans="1:9" ht="14.25">
      <c r="A68" s="35"/>
      <c r="B68" s="68" t="s">
        <v>35</v>
      </c>
      <c r="C68" s="28"/>
      <c r="D68" s="32" t="s">
        <v>2</v>
      </c>
      <c r="G68" s="77" t="s">
        <v>95</v>
      </c>
      <c r="H68" s="127"/>
      <c r="I68" t="s">
        <v>96</v>
      </c>
    </row>
    <row r="69" spans="1:9" ht="14.25">
      <c r="A69" s="35"/>
      <c r="B69" s="68" t="s">
        <v>36</v>
      </c>
      <c r="C69" s="29">
        <f>$C$68*($C$65+14.7)*(($C$67+14.7)-($C$66+14.7))/(($C$66+14.7)*($C$67+14.7))</f>
        <v>0</v>
      </c>
      <c r="D69" s="32" t="s">
        <v>2</v>
      </c>
      <c r="G69" s="125" t="s">
        <v>98</v>
      </c>
      <c r="H69" s="126" t="e">
        <f>((((H65/2)^2*ACOS(((H65/2)-H68)/(H65/2))-((H65/2)-H68)*(2*(H65/2)*H68-H68^2)^(0.5))*H66+(IF(H67="2:1 Semi Elliptical",PI()/6*H68^2*(1.5*H65-H68),IF(H67="ASME F&amp;D",2*0.215483*H68^2*(1.5*H65-H68),IF(H67="Hemispherical",PI()/3*H68^2*(1.5*H65-H68),)))))/231)</f>
        <v>#DIV/0!</v>
      </c>
      <c r="I69" t="s">
        <v>2</v>
      </c>
    </row>
    <row r="70" spans="1:4" ht="15" thickBot="1">
      <c r="A70" s="52"/>
      <c r="B70" s="53" t="s">
        <v>4</v>
      </c>
      <c r="C70" s="54" t="e">
        <f>$C$69/$C$68</f>
        <v>#DIV/0!</v>
      </c>
      <c r="D70" s="31"/>
    </row>
    <row r="71" spans="1:9" ht="15" customHeight="1">
      <c r="A71" s="138" t="s">
        <v>43</v>
      </c>
      <c r="B71" s="139"/>
      <c r="C71" s="139"/>
      <c r="D71" s="139"/>
      <c r="E71" s="139"/>
      <c r="F71" s="139"/>
      <c r="G71" s="139"/>
      <c r="H71" s="139"/>
      <c r="I71" s="139"/>
    </row>
    <row r="72" spans="1:9" ht="30" customHeight="1">
      <c r="A72" s="136" t="s">
        <v>42</v>
      </c>
      <c r="B72" s="137"/>
      <c r="C72" s="137"/>
      <c r="D72" s="137"/>
      <c r="E72" s="137"/>
      <c r="F72" s="137"/>
      <c r="G72" s="137"/>
      <c r="H72" s="137"/>
      <c r="I72" s="137"/>
    </row>
    <row r="73" spans="2:9" ht="14.25">
      <c r="B73" s="69"/>
      <c r="C73" s="69"/>
      <c r="D73" s="69"/>
      <c r="E73" s="69"/>
      <c r="F73" s="69"/>
      <c r="G73" s="69"/>
      <c r="H73" s="69"/>
      <c r="I73" s="69"/>
    </row>
    <row r="74" ht="16.5" thickBot="1">
      <c r="A74" s="2" t="s">
        <v>27</v>
      </c>
    </row>
    <row r="75" spans="1:7" ht="15">
      <c r="A75" s="15"/>
      <c r="B75" s="16"/>
      <c r="C75" s="57" t="s">
        <v>7</v>
      </c>
      <c r="D75" s="148" t="s">
        <v>3</v>
      </c>
      <c r="E75" s="149"/>
      <c r="F75" s="149"/>
      <c r="G75" s="146" t="s">
        <v>20</v>
      </c>
    </row>
    <row r="76" spans="1:7" ht="15">
      <c r="A76" s="18"/>
      <c r="B76" s="20" t="s">
        <v>21</v>
      </c>
      <c r="C76" s="10"/>
      <c r="D76" s="30" t="s">
        <v>0</v>
      </c>
      <c r="E76" s="30" t="s">
        <v>1</v>
      </c>
      <c r="F76" s="30" t="s">
        <v>27</v>
      </c>
      <c r="G76" s="147"/>
    </row>
    <row r="77" spans="1:7" ht="15">
      <c r="A77" s="18"/>
      <c r="B77" s="20" t="s">
        <v>22</v>
      </c>
      <c r="C77" s="10"/>
      <c r="D77" s="60" t="str">
        <f>IF(C76=0,"Pump Off",IF(C77&gt;=C76,"continuous",C69/($C$76-C77)))</f>
        <v>Pump Off</v>
      </c>
      <c r="E77" s="60" t="str">
        <f>IF(C77=0,"no demand",C69/C77)</f>
        <v>no demand</v>
      </c>
      <c r="F77" s="60" t="str">
        <f>IF(D77="continuous",D77,IF(C77=0,"no demand",D77+E77))</f>
        <v>no demand</v>
      </c>
      <c r="G77" s="61" t="str">
        <f>IF(D77="continuous",D77,IF(C77=0,"no demand",60/F77))</f>
        <v>no demand</v>
      </c>
    </row>
    <row r="78" spans="1:7" ht="15">
      <c r="A78" s="18"/>
      <c r="B78" s="20" t="s">
        <v>9</v>
      </c>
      <c r="C78" s="40" t="str">
        <f>IF(C76&gt;C77,CONCATENATE(C76-C77," Storage in"),IF(C76=C77,"pump=demand",CONCATENATE(C77-C76," Storage out")))</f>
        <v>pump=demand</v>
      </c>
      <c r="D78" s="144" t="s">
        <v>33</v>
      </c>
      <c r="E78" s="145"/>
      <c r="F78" s="145"/>
      <c r="G78" s="62" t="e">
        <f>15*C76/C69</f>
        <v>#DIV/0!</v>
      </c>
    </row>
    <row r="79" spans="1:7" ht="15" thickBot="1">
      <c r="A79" s="22"/>
      <c r="B79" s="23"/>
      <c r="C79" s="23"/>
      <c r="D79" s="58" t="str">
        <f>IF(C76=0,"Pump Off",IF(C77&gt;=C76,"continuous",C69/C76))</f>
        <v>Pump Off</v>
      </c>
      <c r="E79" s="160" t="s">
        <v>34</v>
      </c>
      <c r="F79" s="161"/>
      <c r="G79" s="59"/>
    </row>
    <row r="80" spans="1:7" ht="14.25">
      <c r="A80" s="162" t="s">
        <v>26</v>
      </c>
      <c r="B80" s="163"/>
      <c r="C80" s="164" t="s">
        <v>39</v>
      </c>
      <c r="D80" s="165"/>
      <c r="E80" s="165"/>
      <c r="F80" s="165"/>
      <c r="G80" s="166"/>
    </row>
    <row r="82" ht="15.75" thickBot="1">
      <c r="A82" s="2" t="s">
        <v>28</v>
      </c>
    </row>
    <row r="83" spans="1:7" ht="14.25">
      <c r="A83" s="15"/>
      <c r="B83" s="16"/>
      <c r="C83" s="135" t="s">
        <v>111</v>
      </c>
      <c r="D83" s="148" t="s">
        <v>30</v>
      </c>
      <c r="E83" s="167"/>
      <c r="F83" s="148" t="s">
        <v>29</v>
      </c>
      <c r="G83" s="150"/>
    </row>
    <row r="84" spans="1:7" ht="15" customHeight="1">
      <c r="A84" s="18"/>
      <c r="B84" s="13"/>
      <c r="C84" s="63"/>
      <c r="D84" s="30" t="s">
        <v>31</v>
      </c>
      <c r="E84" s="64" t="s">
        <v>32</v>
      </c>
      <c r="F84" s="30" t="s">
        <v>31</v>
      </c>
      <c r="G84" s="66" t="s">
        <v>32</v>
      </c>
    </row>
    <row r="85" spans="1:7" ht="18" customHeight="1">
      <c r="A85" s="18"/>
      <c r="B85" s="130" t="s">
        <v>44</v>
      </c>
      <c r="C85" s="10"/>
      <c r="D85" s="8">
        <f>$C$66+(C85+C86+C87+C88)/2.307</f>
        <v>0</v>
      </c>
      <c r="E85" s="65">
        <f>$C$66*2.307+C85+C86+C87+C88</f>
        <v>0</v>
      </c>
      <c r="F85" s="8">
        <f>$C$67+(C85+C86+C87+C88)/2.307</f>
        <v>0</v>
      </c>
      <c r="G85" s="39">
        <f>$C$67*2.307+C85+C86+C87+C88</f>
        <v>0</v>
      </c>
    </row>
    <row r="86" spans="1:7" ht="18" customHeight="1">
      <c r="A86" s="18"/>
      <c r="B86" s="133" t="s">
        <v>45</v>
      </c>
      <c r="C86" s="73"/>
      <c r="D86" s="151" t="s">
        <v>112</v>
      </c>
      <c r="E86" s="152"/>
      <c r="F86" s="152"/>
      <c r="G86" s="153"/>
    </row>
    <row r="87" spans="1:7" ht="18" customHeight="1">
      <c r="A87" s="18"/>
      <c r="B87" s="133" t="s">
        <v>46</v>
      </c>
      <c r="C87" s="73"/>
      <c r="D87" s="154"/>
      <c r="E87" s="155"/>
      <c r="F87" s="155"/>
      <c r="G87" s="156"/>
    </row>
    <row r="88" spans="1:7" ht="18" customHeight="1" thickBot="1">
      <c r="A88" s="22"/>
      <c r="B88" s="134" t="s">
        <v>110</v>
      </c>
      <c r="C88" s="67"/>
      <c r="D88" s="157"/>
      <c r="E88" s="158"/>
      <c r="F88" s="158"/>
      <c r="G88" s="159"/>
    </row>
    <row r="90" ht="14.25">
      <c r="C90" s="7"/>
    </row>
    <row r="91" spans="1:9" ht="14.25">
      <c r="A91" s="74" t="s">
        <v>25</v>
      </c>
      <c r="B91" s="12"/>
      <c r="C91" s="12"/>
      <c r="D91" s="12"/>
      <c r="E91" s="12"/>
      <c r="H91" s="4"/>
      <c r="I91" s="4"/>
    </row>
    <row r="92" spans="1:9" ht="14.25">
      <c r="A92" s="140" t="s">
        <v>47</v>
      </c>
      <c r="B92" s="140"/>
      <c r="C92" s="140"/>
      <c r="D92" s="140"/>
      <c r="E92" s="140"/>
      <c r="F92" s="140"/>
      <c r="G92" s="140"/>
      <c r="H92" s="140"/>
      <c r="I92" s="4"/>
    </row>
    <row r="93" spans="1:9" ht="14.25">
      <c r="A93" s="140" t="s">
        <v>48</v>
      </c>
      <c r="B93" s="140"/>
      <c r="C93" s="140"/>
      <c r="D93" s="25"/>
      <c r="E93" s="26"/>
      <c r="F93" s="26"/>
      <c r="G93" s="26"/>
      <c r="H93" s="26"/>
      <c r="I93" s="4"/>
    </row>
    <row r="94" spans="1:9" ht="14.25">
      <c r="A94" s="75" t="s">
        <v>49</v>
      </c>
      <c r="B94" s="25"/>
      <c r="C94" s="25"/>
      <c r="D94" s="25"/>
      <c r="E94" s="26"/>
      <c r="F94" s="26"/>
      <c r="G94" s="26"/>
      <c r="H94" s="26"/>
      <c r="I94" s="4"/>
    </row>
    <row r="95" spans="1:9" ht="14.25">
      <c r="A95" s="140" t="s">
        <v>50</v>
      </c>
      <c r="B95" s="140"/>
      <c r="C95" s="140"/>
      <c r="D95" s="140"/>
      <c r="E95" s="26"/>
      <c r="F95" s="26"/>
      <c r="G95" s="26"/>
      <c r="H95" s="56"/>
      <c r="I95" s="4"/>
    </row>
    <row r="96" spans="1:9" ht="14.25">
      <c r="A96" s="140" t="s">
        <v>51</v>
      </c>
      <c r="B96" s="140"/>
      <c r="C96" s="140"/>
      <c r="D96" s="140"/>
      <c r="E96" s="26"/>
      <c r="F96" s="26"/>
      <c r="G96" s="26"/>
      <c r="H96" s="26"/>
      <c r="I96" s="4"/>
    </row>
    <row r="97" spans="1:9" ht="14.25">
      <c r="A97" s="140" t="s">
        <v>52</v>
      </c>
      <c r="B97" s="140"/>
      <c r="C97" s="140"/>
      <c r="D97" s="140"/>
      <c r="E97" s="26"/>
      <c r="F97" s="26"/>
      <c r="G97" s="26"/>
      <c r="H97" s="27"/>
      <c r="I97" s="1"/>
    </row>
    <row r="98" spans="1:8" ht="14.25">
      <c r="A98" s="140" t="s">
        <v>53</v>
      </c>
      <c r="B98" s="140"/>
      <c r="C98" s="140"/>
      <c r="D98" s="4"/>
      <c r="E98" s="4"/>
      <c r="F98" s="4"/>
      <c r="G98" s="4"/>
      <c r="H98" s="4"/>
    </row>
    <row r="99" spans="1:3" ht="14.25">
      <c r="A99" s="140" t="s">
        <v>54</v>
      </c>
      <c r="B99" s="140"/>
      <c r="C99" s="140"/>
    </row>
    <row r="100" spans="1:8" ht="14.25">
      <c r="A100" s="75" t="s">
        <v>55</v>
      </c>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sheetData>
  <sheetProtection sheet="1" objects="1" scenarios="1"/>
  <mergeCells count="19">
    <mergeCell ref="D75:F75"/>
    <mergeCell ref="F83:G83"/>
    <mergeCell ref="D86:G88"/>
    <mergeCell ref="A99:C99"/>
    <mergeCell ref="A98:C98"/>
    <mergeCell ref="E79:F79"/>
    <mergeCell ref="A80:B80"/>
    <mergeCell ref="C80:G80"/>
    <mergeCell ref="D83:E83"/>
    <mergeCell ref="A72:I72"/>
    <mergeCell ref="A71:I71"/>
    <mergeCell ref="A97:D97"/>
    <mergeCell ref="A63:J63"/>
    <mergeCell ref="A92:H92"/>
    <mergeCell ref="A93:C93"/>
    <mergeCell ref="D78:F78"/>
    <mergeCell ref="A95:D95"/>
    <mergeCell ref="A96:D96"/>
    <mergeCell ref="G75:G76"/>
  </mergeCells>
  <conditionalFormatting sqref="C65">
    <cfRule type="cellIs" priority="3" dxfId="5" operator="greaterThan">
      <formula>$C$66</formula>
    </cfRule>
  </conditionalFormatting>
  <conditionalFormatting sqref="C78">
    <cfRule type="containsText" priority="2" dxfId="5" operator="containsText" stopIfTrue="1" text="out">
      <formula>NOT(ISERROR(SEARCH("out",C78)))</formula>
    </cfRule>
  </conditionalFormatting>
  <conditionalFormatting sqref="D79">
    <cfRule type="cellIs" priority="1" dxfId="5" operator="lessThan" stopIfTrue="1">
      <formula>1</formula>
    </cfRule>
  </conditionalFormatting>
  <dataValidations count="9">
    <dataValidation type="decimal" operator="lessThanOrEqual" allowBlank="1" showInputMessage="1" showErrorMessage="1" promptTitle="Pre-charge value" prompt="Enter the amount of tank pre-charge pressure in psi." errorTitle="Invalid Pre-charge amount" error="Pre-charge must be at or below the cut-in pressure." sqref="C65">
      <formula1>C66</formula1>
    </dataValidation>
    <dataValidation type="custom" allowBlank="1" showInputMessage="1" showErrorMessage="1" promptTitle="Cut-in pressure" prompt="Enter the system pressure that will activate the pump." errorTitle="System Pressure Too High" error="Cut-in pressure must be between pre-charge pressure and cut-out pressure." sqref="C66">
      <formula1>AND(C66&gt;=C65,C66&lt;C67)</formula1>
    </dataValidation>
    <dataValidation type="custom" operator="greaterThan" showInputMessage="1" showErrorMessage="1" promptTitle="Cut-out pressure" prompt="Enter the maximum system pressure." errorTitle="Invalid Cut-Out Pressure" error="Cut-out pressure must be between  cut-in pressure, and 150 psi." sqref="C67">
      <formula1>AND(C67&gt;C66,C67&lt;151)</formula1>
    </dataValidation>
    <dataValidation type="decimal" operator="greaterThanOrEqual" allowBlank="1" showInputMessage="1" showErrorMessage="1" promptTitle="Pump into tank" prompt="Enter the average flow rate the pump will fill the tank, gallons per minute." errorTitle="Invalid flow rate" error="Value cannot be negative." sqref="C76">
      <formula1>0</formula1>
    </dataValidation>
    <dataValidation type="decimal" operator="greaterThanOrEqual" allowBlank="1" showInputMessage="1" showErrorMessage="1" promptTitle="Demand into system" prompt="Enter the flow rate into the system.  See &quot;Storage Requirements&quot; tab for peaking factors." errorTitle="Invalid Demand" error="Cannot be negative." sqref="C77">
      <formula1>0</formula1>
    </dataValidation>
    <dataValidation type="decimal" showInputMessage="1" showErrorMessage="1" promptTitle="Inside Diameter of Tank" prompt="Deduct tank thickness." errorTitle="Tank diameter outside parameters" error="Check value" sqref="H65">
      <formula1>0</formula1>
      <formula2>500</formula2>
    </dataValidation>
    <dataValidation type="list" showInputMessage="1" showErrorMessage="1" promptTitle="Tank Head Type" prompt="Select type of tank end caps. F&amp;D = flanged and dished" errorTitle="Invalid Entry" error="Select from the pull-down menu." sqref="H67">
      <formula1>"none or flanged only,2:1 Semi Elliptical,ASME F&amp;D,Hemispherical"</formula1>
    </dataValidation>
    <dataValidation type="decimal" allowBlank="1" showInputMessage="1" showErrorMessage="1" promptTitle="Length of Tank" prompt="Include straight flange of end cap head.  Deduct tank thickness." errorTitle="Incorrect Side Wall Length" error="Check value" sqref="H66">
      <formula1>0</formula1>
      <formula2>1000</formula2>
    </dataValidation>
    <dataValidation type="custom" allowBlank="1" showErrorMessage="1" errorTitle="Invalid Water Level" error="Water level must be less than tank diameter." sqref="H68">
      <formula1>H65&gt;=H68</formula1>
    </dataValidation>
  </dataValidations>
  <hyperlinks>
    <hyperlink ref="A96" r:id="rId1" display="http://www.nationaldriller.com/CDA/Archives/c04c543281b39010VgnVCM100000f932a8c0____"/>
    <hyperlink ref="A95" r:id="rId2" display="http://www.nationaldriller.com/Articles/Column/ffb088dd82398010VgnVCM100000f932a8c0____"/>
    <hyperlink ref="A97" r:id="rId3" display="http://www.nationaldriller.com/Articles/Column/BNP_GUID_9-5-2006_A_10000000000001106306"/>
    <hyperlink ref="A94" r:id="rId4" display="Recommended Standards for Waterworks"/>
    <hyperlink ref="A92" r:id="rId5" display="https://www.flrules.org/gateway/RuleNo.asp?title=PERMITTING, CONSTRUCTION, OPERATION, AND MAINTENANCE OF PUBLIC WATER SYSTEMS&amp;ID=62-555.320"/>
    <hyperlink ref="A93" r:id="rId6" display="http://dep.state.fl.us/water/drinkingwater/docs/CARGuidelines.pdf"/>
    <hyperlink ref="A98" r:id="rId7" display="www.watersystemscouncil.org/standards_products.php?std=3"/>
    <hyperlink ref="A92:H92" r:id="rId8" display="DEP Rules"/>
    <hyperlink ref="A93:C93" r:id="rId9" display="DEP Capacity Analysis Guidelines"/>
    <hyperlink ref="A95:D95" r:id="rId10" display="Pumped water systems article - National Driller"/>
    <hyperlink ref="A96:D96" r:id="rId11" display="Drawdown calculations - National Driller"/>
    <hyperlink ref="A97:D97" r:id="rId12" display="Multiple tank systems - National Driller"/>
    <hyperlink ref="A98:C98" r:id="rId13" display="Water Systems Council"/>
    <hyperlink ref="A99:C99" r:id="rId14" display="Technical Manual - Peerless Pump Company"/>
    <hyperlink ref="A100" r:id="rId15" display="Technical Manual-Goulds Pumps"/>
  </hyperlinks>
  <printOptions/>
  <pageMargins left="0.7" right="0.7" top="0.75" bottom="0.75" header="0.3" footer="0.3"/>
  <pageSetup fitToHeight="1" fitToWidth="1" horizontalDpi="600" verticalDpi="600" orientation="landscape" scale="91" r:id="rId17"/>
  <drawing r:id="rId16"/>
</worksheet>
</file>

<file path=xl/worksheets/sheet2.xml><?xml version="1.0" encoding="utf-8"?>
<worksheet xmlns="http://schemas.openxmlformats.org/spreadsheetml/2006/main" xmlns:r="http://schemas.openxmlformats.org/officeDocument/2006/relationships">
  <sheetPr codeName="Sheet1">
    <pageSetUpPr fitToPage="1"/>
  </sheetPr>
  <dimension ref="A1:M59"/>
  <sheetViews>
    <sheetView zoomScalePageLayoutView="0" workbookViewId="0" topLeftCell="A1">
      <selection activeCell="E51" sqref="E51"/>
    </sheetView>
  </sheetViews>
  <sheetFormatPr defaultColWidth="9.140625" defaultRowHeight="15"/>
  <cols>
    <col min="4" max="4" width="11.28125" style="0" customWidth="1"/>
    <col min="5" max="5" width="10.57421875" style="0" customWidth="1"/>
    <col min="6" max="6" width="6.7109375" style="0" customWidth="1"/>
    <col min="7" max="7" width="16.7109375" style="0" customWidth="1"/>
    <col min="9" max="9" width="12.7109375" style="0" customWidth="1"/>
    <col min="11" max="11" width="12.7109375" style="0" customWidth="1"/>
    <col min="12" max="12" width="10.57421875" style="0" customWidth="1"/>
  </cols>
  <sheetData>
    <row r="1" ht="18" customHeight="1">
      <c r="A1" s="9" t="s">
        <v>23</v>
      </c>
    </row>
    <row r="2" ht="15">
      <c r="A2" s="11"/>
    </row>
    <row r="47" ht="15" thickBot="1">
      <c r="D47" s="77"/>
    </row>
    <row r="48" spans="1:12" ht="14.25">
      <c r="A48" s="15"/>
      <c r="B48" s="16"/>
      <c r="C48" s="170" t="s">
        <v>18</v>
      </c>
      <c r="D48" s="139"/>
      <c r="E48" s="139"/>
      <c r="F48" s="139"/>
      <c r="G48" s="139"/>
      <c r="H48" s="101"/>
      <c r="I48" s="72" t="s">
        <v>17</v>
      </c>
      <c r="J48" s="16"/>
      <c r="K48" s="16"/>
      <c r="L48" s="17"/>
    </row>
    <row r="49" spans="1:12" ht="14.25">
      <c r="A49" s="18"/>
      <c r="B49" s="13"/>
      <c r="C49" s="13"/>
      <c r="D49" s="13"/>
      <c r="E49" s="168" t="s">
        <v>37</v>
      </c>
      <c r="F49" s="168" t="s">
        <v>38</v>
      </c>
      <c r="G49" s="169" t="s">
        <v>13</v>
      </c>
      <c r="H49" s="102"/>
      <c r="I49" s="41" t="s">
        <v>14</v>
      </c>
      <c r="J49" s="13"/>
      <c r="K49" s="41" t="s">
        <v>15</v>
      </c>
      <c r="L49" s="19"/>
    </row>
    <row r="50" spans="1:12" ht="14.25">
      <c r="A50" s="18"/>
      <c r="B50" s="13"/>
      <c r="C50" s="13"/>
      <c r="D50" s="13"/>
      <c r="E50" s="171"/>
      <c r="F50" s="168"/>
      <c r="G50" s="169" t="s">
        <v>11</v>
      </c>
      <c r="H50" s="102"/>
      <c r="I50" s="110"/>
      <c r="J50" s="13" t="s">
        <v>7</v>
      </c>
      <c r="K50" s="108"/>
      <c r="L50" s="19" t="s">
        <v>8</v>
      </c>
    </row>
    <row r="51" spans="1:12" ht="14.25">
      <c r="A51" s="18"/>
      <c r="B51" s="13"/>
      <c r="C51" s="13"/>
      <c r="D51" s="130" t="s">
        <v>105</v>
      </c>
      <c r="E51" s="46"/>
      <c r="F51" s="13"/>
      <c r="G51" s="14"/>
      <c r="H51" s="104"/>
      <c r="I51" s="111">
        <f>I50*1440</f>
        <v>0</v>
      </c>
      <c r="J51" s="14" t="s">
        <v>8</v>
      </c>
      <c r="K51" s="112">
        <f>K50/1440</f>
        <v>0</v>
      </c>
      <c r="L51" s="21" t="s">
        <v>7</v>
      </c>
    </row>
    <row r="52" spans="1:12" ht="14.25">
      <c r="A52" s="18"/>
      <c r="B52" s="13"/>
      <c r="C52" s="13"/>
      <c r="D52" s="130" t="s">
        <v>106</v>
      </c>
      <c r="E52" s="43">
        <f>$E$51*F52</f>
        <v>0</v>
      </c>
      <c r="F52" s="103">
        <v>2</v>
      </c>
      <c r="G52" s="99" t="s">
        <v>72</v>
      </c>
      <c r="H52" s="79"/>
      <c r="I52" s="108"/>
      <c r="J52" s="113" t="s">
        <v>76</v>
      </c>
      <c r="K52" s="13"/>
      <c r="L52" s="19"/>
    </row>
    <row r="53" spans="1:12" ht="14.25">
      <c r="A53" s="18"/>
      <c r="B53" s="13"/>
      <c r="C53" s="13"/>
      <c r="D53" s="20" t="s">
        <v>6</v>
      </c>
      <c r="E53" s="43">
        <f>$E$51*F53</f>
        <v>0</v>
      </c>
      <c r="F53" s="103">
        <v>4</v>
      </c>
      <c r="G53" s="100" t="s">
        <v>10</v>
      </c>
      <c r="H53" s="13"/>
      <c r="I53" s="108"/>
      <c r="J53" s="113" t="s">
        <v>75</v>
      </c>
      <c r="K53" s="13"/>
      <c r="L53" s="19"/>
    </row>
    <row r="54" spans="1:12" ht="15.75">
      <c r="A54" s="18"/>
      <c r="B54" s="13"/>
      <c r="C54" s="13"/>
      <c r="D54" s="20" t="s">
        <v>12</v>
      </c>
      <c r="E54" s="96">
        <f>$E$51*F54</f>
        <v>0</v>
      </c>
      <c r="F54" s="103">
        <v>10</v>
      </c>
      <c r="G54" s="131" t="s">
        <v>107</v>
      </c>
      <c r="H54" s="13"/>
      <c r="I54" s="109">
        <f>I53*(I52+E52/1440-E55/1440)</f>
        <v>0</v>
      </c>
      <c r="J54" s="113" t="s">
        <v>74</v>
      </c>
      <c r="K54" s="13"/>
      <c r="L54" s="19"/>
    </row>
    <row r="55" spans="1:12" ht="14.25">
      <c r="A55" s="18"/>
      <c r="B55" s="13"/>
      <c r="C55" s="13"/>
      <c r="D55" s="20" t="s">
        <v>16</v>
      </c>
      <c r="E55" s="44">
        <f>Hydro!C76*1440</f>
        <v>0</v>
      </c>
      <c r="F55" s="42"/>
      <c r="G55" s="47"/>
      <c r="H55" s="13"/>
      <c r="I55" s="13"/>
      <c r="J55" s="13"/>
      <c r="K55" s="13"/>
      <c r="L55" s="19"/>
    </row>
    <row r="56" spans="1:12" ht="15.75">
      <c r="A56" s="18"/>
      <c r="B56" s="13"/>
      <c r="C56" s="13"/>
      <c r="D56" s="130" t="s">
        <v>108</v>
      </c>
      <c r="E56" s="45" t="str">
        <f>IF(E53&gt;E55,(E53-E55)*240/1440,"none")</f>
        <v>none</v>
      </c>
      <c r="F56" s="97" t="s">
        <v>2</v>
      </c>
      <c r="G56" s="49"/>
      <c r="H56" s="13"/>
      <c r="I56" s="13"/>
      <c r="J56" s="13"/>
      <c r="K56" s="13"/>
      <c r="L56" s="19"/>
    </row>
    <row r="57" spans="1:12" ht="16.5" thickBot="1">
      <c r="A57" s="22"/>
      <c r="B57" s="23"/>
      <c r="C57" s="23"/>
      <c r="D57" s="132" t="s">
        <v>109</v>
      </c>
      <c r="E57" s="48" t="str">
        <f>IF(E54&gt;E55,(E54-E55)*20/1440,"none")</f>
        <v>none</v>
      </c>
      <c r="F57" s="98" t="s">
        <v>2</v>
      </c>
      <c r="G57" s="105" t="str">
        <f>Hydro!C78</f>
        <v>pump=demand</v>
      </c>
      <c r="H57" s="106" t="s">
        <v>73</v>
      </c>
      <c r="I57" s="107"/>
      <c r="J57" s="98"/>
      <c r="K57" s="23"/>
      <c r="L57" s="24"/>
    </row>
    <row r="58" spans="1:13" ht="15">
      <c r="A58" s="129" t="s">
        <v>103</v>
      </c>
      <c r="B58" s="114"/>
      <c r="C58" s="114"/>
      <c r="D58" s="114"/>
      <c r="E58" s="114"/>
      <c r="F58" s="114"/>
      <c r="G58" s="115"/>
      <c r="H58" s="116"/>
      <c r="I58" s="114"/>
      <c r="J58" s="114"/>
      <c r="K58" s="114"/>
      <c r="L58" s="114"/>
      <c r="M58" s="1"/>
    </row>
    <row r="59" spans="1:12" ht="15">
      <c r="A59" s="129" t="s">
        <v>104</v>
      </c>
      <c r="B59" s="114"/>
      <c r="C59" s="114"/>
      <c r="D59" s="114"/>
      <c r="E59" s="114"/>
      <c r="F59" s="114"/>
      <c r="G59" s="114"/>
      <c r="H59" s="114"/>
      <c r="I59" s="114"/>
      <c r="J59" s="114"/>
      <c r="K59" s="114"/>
      <c r="L59" s="114"/>
    </row>
  </sheetData>
  <sheetProtection sheet="1" objects="1" scenarios="1"/>
  <mergeCells count="4">
    <mergeCell ref="F49:F50"/>
    <mergeCell ref="G49:G50"/>
    <mergeCell ref="C48:G48"/>
    <mergeCell ref="E49:E50"/>
  </mergeCells>
  <conditionalFormatting sqref="G57">
    <cfRule type="containsText" priority="2" dxfId="5" operator="containsText" stopIfTrue="1" text="out">
      <formula>NOT(ISERROR(SEARCH("out",G57)))</formula>
    </cfRule>
  </conditionalFormatting>
  <conditionalFormatting sqref="E56:E57">
    <cfRule type="containsText" priority="1" dxfId="6" operator="containsText" stopIfTrue="1" text="none">
      <formula>NOT(ISERROR(SEARCH("none",E56)))</formula>
    </cfRule>
  </conditionalFormatting>
  <printOptions/>
  <pageMargins left="0.7" right="0.7" top="0.75" bottom="0.75" header="0.3" footer="0.3"/>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32" sqref="C32"/>
    </sheetView>
  </sheetViews>
  <sheetFormatPr defaultColWidth="9.140625" defaultRowHeight="15"/>
  <cols>
    <col min="2" max="2" width="12.7109375" style="0" customWidth="1"/>
    <col min="3" max="3" width="9.140625" style="0" customWidth="1"/>
    <col min="5" max="5" width="10.28125" style="0" customWidth="1"/>
    <col min="6" max="6" width="10.140625" style="0" customWidth="1"/>
  </cols>
  <sheetData>
    <row r="1" ht="14.25">
      <c r="A1" s="9" t="s">
        <v>82</v>
      </c>
    </row>
    <row r="3" ht="14.25">
      <c r="B3" t="s">
        <v>86</v>
      </c>
    </row>
    <row r="4" ht="14.25">
      <c r="B4" t="s">
        <v>70</v>
      </c>
    </row>
    <row r="5" ht="14.25">
      <c r="B5" t="s">
        <v>90</v>
      </c>
    </row>
    <row r="6" ht="14.25">
      <c r="B6" t="s">
        <v>56</v>
      </c>
    </row>
    <row r="7" ht="14.25">
      <c r="C7" t="s">
        <v>57</v>
      </c>
    </row>
    <row r="8" ht="14.25">
      <c r="C8" t="s">
        <v>92</v>
      </c>
    </row>
    <row r="9" ht="14.25">
      <c r="C9" t="s">
        <v>79</v>
      </c>
    </row>
    <row r="10" ht="14.25">
      <c r="C10" t="s">
        <v>71</v>
      </c>
    </row>
    <row r="11" ht="14.25">
      <c r="C11" t="s">
        <v>89</v>
      </c>
    </row>
    <row r="13" spans="2:4" ht="14.25">
      <c r="B13" s="122" t="s">
        <v>85</v>
      </c>
      <c r="C13" s="114"/>
      <c r="D13" s="114"/>
    </row>
    <row r="14" spans="2:6" ht="15" thickBot="1">
      <c r="B14" t="s">
        <v>87</v>
      </c>
      <c r="F14" s="76"/>
    </row>
    <row r="15" spans="2:5" ht="14.25">
      <c r="B15" s="91" t="s">
        <v>80</v>
      </c>
      <c r="C15" s="117">
        <f>Hydro!C76</f>
        <v>0</v>
      </c>
      <c r="D15" s="94" t="s">
        <v>7</v>
      </c>
      <c r="E15" s="17"/>
    </row>
    <row r="16" spans="2:5" ht="14.25">
      <c r="B16" s="89" t="s">
        <v>58</v>
      </c>
      <c r="C16" s="118"/>
      <c r="D16" s="13" t="s">
        <v>60</v>
      </c>
      <c r="E16" s="19"/>
    </row>
    <row r="17" spans="2:5" ht="14.25">
      <c r="B17" s="81" t="s">
        <v>62</v>
      </c>
      <c r="C17" s="118"/>
      <c r="D17" s="13" t="s">
        <v>61</v>
      </c>
      <c r="E17" s="19"/>
    </row>
    <row r="18" spans="2:5" ht="14.25">
      <c r="B18" s="89" t="s">
        <v>59</v>
      </c>
      <c r="C18" s="119">
        <f>C17*10000</f>
        <v>0</v>
      </c>
      <c r="D18" s="13" t="s">
        <v>60</v>
      </c>
      <c r="E18" s="19"/>
    </row>
    <row r="19" spans="2:5" ht="15" thickBot="1">
      <c r="B19" s="90" t="s">
        <v>69</v>
      </c>
      <c r="C19" s="120">
        <f>IF(C18=0,0,C15*C16*1440/C18)</f>
        <v>0</v>
      </c>
      <c r="D19" s="123" t="s">
        <v>8</v>
      </c>
      <c r="E19" s="24"/>
    </row>
    <row r="20" spans="2:5" ht="14.25">
      <c r="B20" s="121" t="s">
        <v>81</v>
      </c>
      <c r="C20" s="121"/>
      <c r="D20" s="121"/>
      <c r="E20" s="121"/>
    </row>
    <row r="22" ht="15" thickBot="1">
      <c r="B22" t="s">
        <v>88</v>
      </c>
    </row>
    <row r="23" spans="2:7" ht="14.25">
      <c r="B23" s="15"/>
      <c r="C23" s="16"/>
      <c r="D23" s="16"/>
      <c r="E23" s="16"/>
      <c r="F23" s="16"/>
      <c r="G23" s="17"/>
    </row>
    <row r="24" spans="2:7" ht="14.25">
      <c r="B24" s="83"/>
      <c r="C24" s="20" t="s">
        <v>63</v>
      </c>
      <c r="D24" s="82"/>
      <c r="E24" s="78" t="s">
        <v>84</v>
      </c>
      <c r="F24" s="13"/>
      <c r="G24" s="19"/>
    </row>
    <row r="25" spans="2:7" ht="14.25">
      <c r="B25" s="18"/>
      <c r="C25" s="95" t="s">
        <v>65</v>
      </c>
      <c r="D25" s="85" t="s">
        <v>66</v>
      </c>
      <c r="E25" s="95" t="s">
        <v>91</v>
      </c>
      <c r="F25" s="85" t="s">
        <v>67</v>
      </c>
      <c r="G25" s="19"/>
    </row>
    <row r="26" spans="2:7" ht="14.25">
      <c r="B26" s="18"/>
      <c r="C26" s="88" t="s">
        <v>2</v>
      </c>
      <c r="D26" s="86" t="s">
        <v>64</v>
      </c>
      <c r="E26" s="88" t="s">
        <v>2</v>
      </c>
      <c r="F26" s="86" t="s">
        <v>68</v>
      </c>
      <c r="G26" s="19"/>
    </row>
    <row r="27" spans="2:7" ht="14.25">
      <c r="B27" s="89" t="s">
        <v>78</v>
      </c>
      <c r="C27" s="84">
        <f>Storage!E52</f>
        <v>0</v>
      </c>
      <c r="D27" s="87" t="e">
        <f>C27/C15</f>
        <v>#DIV/0!</v>
      </c>
      <c r="E27" s="124" t="e">
        <f>D27*$C$19/1440</f>
        <v>#DIV/0!</v>
      </c>
      <c r="F27" s="87" t="str">
        <f>IF($C$16=0,"need dose",(IF(C27=0,"off",$D$24/E27)))</f>
        <v>need dose</v>
      </c>
      <c r="G27" s="19"/>
    </row>
    <row r="28" spans="2:7" ht="15" thickBot="1">
      <c r="B28" s="90" t="s">
        <v>83</v>
      </c>
      <c r="C28" s="92">
        <f>Storage!E51</f>
        <v>0</v>
      </c>
      <c r="D28" s="80" t="e">
        <f>C28/C15</f>
        <v>#DIV/0!</v>
      </c>
      <c r="E28" s="80" t="e">
        <f>D28*$C$19/1440</f>
        <v>#DIV/0!</v>
      </c>
      <c r="F28" s="80" t="str">
        <f>IF($C$16=0,"need dose",(IF(C28=0,"off",$D$24/E28)))</f>
        <v>need dose</v>
      </c>
      <c r="G28" s="24"/>
    </row>
    <row r="29" spans="2:7" ht="14.25">
      <c r="B29" s="121" t="s">
        <v>77</v>
      </c>
      <c r="C29" s="121"/>
      <c r="D29" s="93"/>
      <c r="E29" s="93"/>
      <c r="F29" s="93"/>
      <c r="G29" s="93"/>
    </row>
  </sheetData>
  <sheetProtection sheet="1" objects="1" scenarios="1"/>
  <dataValidations count="1">
    <dataValidation type="decimal" operator="greaterThan" allowBlank="1" showInputMessage="1" showErrorMessage="1" errorTitle="Invalid Input" error="Number must be greater than zero" sqref="C16:C17 D24">
      <formula1>0</formula1>
    </dataValidation>
  </dataValidations>
  <printOptions/>
  <pageMargins left="0.7" right="0.7" top="0.75" bottom="0.75" header="0.3" footer="0.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Peterson, Daniel R.</dc:creator>
  <cp:keywords/>
  <dc:description/>
  <cp:lastModifiedBy>Pulliam, Timothy L.</cp:lastModifiedBy>
  <cp:lastPrinted>2013-07-29T21:44:30Z</cp:lastPrinted>
  <dcterms:created xsi:type="dcterms:W3CDTF">2012-11-16T18:33:12Z</dcterms:created>
  <dcterms:modified xsi:type="dcterms:W3CDTF">2016-06-22T15:18:10Z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